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STADTPLANUNG\BBG\Gruber\Projekte\_04 - MOS\"/>
    </mc:Choice>
  </mc:AlternateContent>
  <xr:revisionPtr revIDLastSave="0" documentId="13_ncr:1_{16567DD1-3D93-416B-8B3D-CE7710703644}" xr6:coauthVersionLast="47" xr6:coauthVersionMax="47" xr10:uidLastSave="{00000000-0000-0000-0000-000000000000}"/>
  <bookViews>
    <workbookView xWindow="3120" yWindow="4110" windowWidth="28800" windowHeight="15885" firstSheet="1" activeTab="1" xr2:uid="{0B9ACBE4-122C-41DE-9B4D-9F128EC7EB37}"/>
  </bookViews>
  <sheets>
    <sheet name="Parameter" sheetId="1" state="hidden" r:id="rId1"/>
    <sheet name="Formular" sheetId="2" r:id="rId2"/>
  </sheets>
  <externalReferences>
    <externalReference r:id="rId3"/>
  </externalReferences>
  <definedNames>
    <definedName name="anzLP">[1]Variablen!$D$20</definedName>
    <definedName name="_xlnm.Print_Area" localSheetId="1">Formular!$B$1:$AC$79</definedName>
    <definedName name="f_bari">[1]Variablen!$D$17</definedName>
    <definedName name="f_betr">[1]Variablen!$D$16</definedName>
    <definedName name="f_eins">[1]Variablen!$D$18</definedName>
    <definedName name="f_NWG">[1]Variablen!$D$21</definedName>
    <definedName name="lstQualitätÖV">Parameter!$C$7:$C$10</definedName>
    <definedName name="lstZentalität">Parameter!$C$3:$C$6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0" i="2" l="1"/>
  <c r="AB41" i="2"/>
  <c r="V24" i="2"/>
  <c r="B5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63" i="2"/>
  <c r="N27" i="2"/>
  <c r="N26" i="2"/>
  <c r="N25" i="2"/>
  <c r="N24" i="2"/>
  <c r="N23" i="2"/>
  <c r="N22" i="2"/>
  <c r="N21" i="2"/>
  <c r="AH54" i="1"/>
  <c r="N61" i="2" s="1"/>
  <c r="AH53" i="1"/>
  <c r="N60" i="2" s="1"/>
  <c r="AH52" i="1"/>
  <c r="N59" i="2" s="1"/>
  <c r="AH51" i="1"/>
  <c r="N58" i="2" s="1"/>
  <c r="C33" i="1"/>
  <c r="C32" i="1"/>
  <c r="C31" i="1"/>
  <c r="C30" i="1"/>
  <c r="C28" i="2"/>
  <c r="B56" i="2" l="1"/>
  <c r="T19" i="2"/>
  <c r="B54" i="2" s="1"/>
  <c r="X30" i="1"/>
  <c r="AB77" i="2"/>
  <c r="Y74" i="2"/>
  <c r="Y73" i="2"/>
  <c r="Y72" i="2"/>
  <c r="Y71" i="2"/>
  <c r="Y70" i="2"/>
  <c r="Y69" i="2"/>
  <c r="Y68" i="2"/>
  <c r="Y67" i="2"/>
  <c r="V74" i="2"/>
  <c r="V73" i="2"/>
  <c r="V72" i="2"/>
  <c r="V71" i="2"/>
  <c r="V70" i="2"/>
  <c r="V69" i="2"/>
  <c r="V68" i="2"/>
  <c r="V67" i="2"/>
  <c r="Y66" i="2"/>
  <c r="Y65" i="2"/>
  <c r="V66" i="2"/>
  <c r="V77" i="2"/>
  <c r="C77" i="2"/>
  <c r="AB76" i="2"/>
  <c r="V76" i="2"/>
  <c r="C76" i="2"/>
  <c r="AB75" i="2"/>
  <c r="V75" i="2"/>
  <c r="C75" i="2"/>
  <c r="C73" i="2"/>
  <c r="C71" i="2"/>
  <c r="C69" i="2"/>
  <c r="C67" i="2"/>
  <c r="V65" i="2"/>
  <c r="C65" i="2"/>
  <c r="AB64" i="2"/>
  <c r="V64" i="2"/>
  <c r="C64" i="2"/>
  <c r="AB63" i="2"/>
  <c r="V63" i="2"/>
  <c r="C63" i="2"/>
  <c r="V61" i="2"/>
  <c r="C61" i="2"/>
  <c r="V60" i="2"/>
  <c r="C60" i="2"/>
  <c r="V59" i="2"/>
  <c r="C59" i="2"/>
  <c r="V58" i="2"/>
  <c r="C58" i="2"/>
  <c r="AB74" i="2" l="1"/>
  <c r="AB72" i="2"/>
  <c r="AB68" i="2"/>
  <c r="AB70" i="2"/>
  <c r="AB66" i="2"/>
  <c r="C24" i="2" l="1"/>
  <c r="N12" i="2"/>
  <c r="C12" i="2" l="1"/>
  <c r="X33" i="1"/>
  <c r="X32" i="1"/>
  <c r="X31" i="1"/>
  <c r="X10" i="1"/>
  <c r="X9" i="1"/>
  <c r="X8" i="1"/>
  <c r="X7" i="1"/>
  <c r="X6" i="1"/>
  <c r="X5" i="1"/>
  <c r="X4" i="1"/>
  <c r="X3" i="1"/>
  <c r="L3" i="1"/>
  <c r="L10" i="1"/>
  <c r="L9" i="1"/>
  <c r="L8" i="1"/>
  <c r="L7" i="1"/>
  <c r="L6" i="1"/>
  <c r="L5" i="1"/>
  <c r="L4" i="1"/>
  <c r="V12" i="2"/>
  <c r="V21" i="2"/>
  <c r="C22" i="2"/>
  <c r="C23" i="2"/>
  <c r="C25" i="2"/>
  <c r="C26" i="2"/>
  <c r="C27" i="2"/>
  <c r="V22" i="2"/>
  <c r="V23" i="2"/>
  <c r="V25" i="2"/>
  <c r="V26" i="2"/>
  <c r="V27" i="2"/>
  <c r="C21" i="2"/>
  <c r="P34" i="1" l="1"/>
  <c r="E15" i="2" s="1"/>
  <c r="R34" i="1"/>
  <c r="E16" i="2" s="1"/>
  <c r="T34" i="1"/>
  <c r="E17" i="2" s="1"/>
  <c r="V34" i="1"/>
  <c r="E18" i="2" s="1"/>
  <c r="K8" i="2"/>
  <c r="V8" i="2"/>
  <c r="V7" i="2"/>
  <c r="AB61" i="2" l="1"/>
  <c r="AB60" i="2"/>
  <c r="AB58" i="2"/>
  <c r="AB59" i="2"/>
  <c r="AB8" i="2"/>
  <c r="AB24" i="2" s="1"/>
  <c r="Y17" i="2"/>
  <c r="Y15" i="2"/>
  <c r="Y18" i="2"/>
  <c r="Y16" i="2"/>
  <c r="AB79" i="2" l="1"/>
  <c r="AB29" i="2" s="1"/>
  <c r="T34" i="2"/>
  <c r="AB25" i="2"/>
  <c r="AB27" i="2"/>
  <c r="AB23" i="2"/>
  <c r="AB26" i="2"/>
  <c r="Y19" i="2"/>
  <c r="AB39" i="2" l="1"/>
  <c r="B55" i="2"/>
  <c r="J9" i="1"/>
  <c r="J8" i="1"/>
  <c r="J7" i="1"/>
  <c r="J5" i="1"/>
  <c r="J4" i="1"/>
  <c r="J3" i="1"/>
  <c r="V9" i="1"/>
  <c r="V8" i="1"/>
  <c r="V7" i="1"/>
  <c r="V5" i="1"/>
  <c r="V4" i="1"/>
  <c r="V3" i="1"/>
  <c r="K7" i="2" l="1"/>
  <c r="AB7" i="2" l="1"/>
  <c r="AB12" i="2" l="1"/>
  <c r="AB22" i="2"/>
  <c r="AB21" i="2"/>
  <c r="AB32" i="2" l="1"/>
  <c r="T33" i="2"/>
  <c r="AE40" i="2" l="1"/>
  <c r="AB33" i="2"/>
  <c r="AB36" i="2" s="1"/>
  <c r="AB37" i="2" s="1"/>
</calcChain>
</file>

<file path=xl/sharedStrings.xml><?xml version="1.0" encoding="utf-8"?>
<sst xmlns="http://schemas.openxmlformats.org/spreadsheetml/2006/main" count="225" uniqueCount="145">
  <si>
    <t>Zentralität</t>
  </si>
  <si>
    <t>61 bis 80 m²</t>
  </si>
  <si>
    <t>81 bis 110 m²</t>
  </si>
  <si>
    <t>WNF</t>
  </si>
  <si>
    <t>einspurige KFZ:</t>
  </si>
  <si>
    <t>Reduktionsfaktoren Wohnen:</t>
  </si>
  <si>
    <t>ÖV-Qualität</t>
  </si>
  <si>
    <t>A</t>
  </si>
  <si>
    <t>B</t>
  </si>
  <si>
    <t>C</t>
  </si>
  <si>
    <t>D</t>
  </si>
  <si>
    <t xml:space="preserve">≡  100%  </t>
  </si>
  <si>
    <t xml:space="preserve">≡  100% </t>
  </si>
  <si>
    <t>1 - Hauptsiedlungsgebiet 1</t>
  </si>
  <si>
    <t>2 - Hauptsiedlungsgebiet 2</t>
  </si>
  <si>
    <t>3 - Hauptsiedlungsgebiet 3</t>
  </si>
  <si>
    <t>4 - übriges Siedlungsgebiet</t>
  </si>
  <si>
    <t>Reduktionsfaktoren nicht Wohnen:</t>
  </si>
  <si>
    <t>Bezeichnung</t>
  </si>
  <si>
    <t>Faktor</t>
  </si>
  <si>
    <t>Relation</t>
  </si>
  <si>
    <t>Nutzungsgruppen</t>
  </si>
  <si>
    <t>Beherbergungsbetriebe</t>
  </si>
  <si>
    <t>Bildungs-und Betreuungseinrichtungen bis 18 Jahre</t>
  </si>
  <si>
    <t>Betten</t>
  </si>
  <si>
    <t>Gruppe bzw. Klasse</t>
  </si>
  <si>
    <t>Einheit</t>
  </si>
  <si>
    <t>Bezug</t>
  </si>
  <si>
    <t>Wohnen</t>
  </si>
  <si>
    <t>Nicht-Wohnen</t>
  </si>
  <si>
    <t>Bauvorhaben:</t>
  </si>
  <si>
    <t>Zentralität:</t>
  </si>
  <si>
    <t>ÖV-Qualität:</t>
  </si>
  <si>
    <t>Reduktionsfaktoren</t>
  </si>
  <si>
    <t>Gesamtfaktor:</t>
  </si>
  <si>
    <t>Wohngebäude bzw. Wohneinheiten</t>
  </si>
  <si>
    <t>Hauptsiedlungsgebiet</t>
  </si>
  <si>
    <t>Übriges Siedlungsgebiet</t>
  </si>
  <si>
    <t>Bereich 1</t>
  </si>
  <si>
    <t>Bereich 2</t>
  </si>
  <si>
    <t>Bereich 3</t>
  </si>
  <si>
    <t>Bereich 4</t>
  </si>
  <si>
    <t>Stellplatzhöchstzahlenverordnung für Wohngebäude und Wohneinheiten</t>
  </si>
  <si>
    <t>Lage Stellplatzhöchstzahlenverordnung</t>
  </si>
  <si>
    <t>Zentralität lt. Stellplatzrichtlinie</t>
  </si>
  <si>
    <t>bis 60 m²</t>
  </si>
  <si>
    <t>mehr als 110 m²</t>
  </si>
  <si>
    <t>Wohnheime für Kinder und Jugendliche bis 18 Jahren, Pflegeheime</t>
  </si>
  <si>
    <t>Nutzungsgruppe</t>
  </si>
  <si>
    <t>Stellplatzschlüssel
RL 2026</t>
  </si>
  <si>
    <t>Bedarf</t>
  </si>
  <si>
    <t>WE</t>
  </si>
  <si>
    <t>Stellplatzbedarf</t>
  </si>
  <si>
    <t>davon für Wohngebäude bzw. Wohneinheiten</t>
  </si>
  <si>
    <t>Anzahl Ladepunkte</t>
  </si>
  <si>
    <t>Legende:</t>
  </si>
  <si>
    <t>KF</t>
  </si>
  <si>
    <t>NF</t>
  </si>
  <si>
    <t>…Wohneinheit bzw. Wohnung</t>
  </si>
  <si>
    <t>Bedarfsermittlung</t>
  </si>
  <si>
    <t>m² NF</t>
  </si>
  <si>
    <t>m² WNF</t>
  </si>
  <si>
    <t>…Wohnnutzfläche</t>
  </si>
  <si>
    <t>Faktoren zu Nebeneinrichtungen</t>
  </si>
  <si>
    <t>Stellplatzanzahl für einspurige Kraftfahrzeuge gem. §12 TBO für Wohnanlagen
(angemessene Anzahl gemäß Statistik Kfz Bestand)**</t>
  </si>
  <si>
    <t>** Berechnung Stellplatzanzahl einspurige Kfz:</t>
  </si>
  <si>
    <t xml:space="preserve">*  Barrierefreie Stellplätze
    Anforderung für Wohnanlagen und Gebäude die regelmäßig auch von Menschen mit einer Behinderung aufgesucht werden
</t>
  </si>
  <si>
    <t xml:space="preserve">   =&gt; siehe RVS 03.07.32 Entwurfsgrundlagen für Garagen</t>
  </si>
  <si>
    <t>…Nutzfläche</t>
  </si>
  <si>
    <t>…Kundenfläche</t>
  </si>
  <si>
    <r>
      <rPr>
        <sz val="9"/>
        <color theme="1"/>
        <rFont val="Symbol"/>
        <family val="1"/>
        <charset val="2"/>
      </rPr>
      <t>¦_</t>
    </r>
    <r>
      <rPr>
        <sz val="7"/>
        <color theme="1"/>
        <rFont val="Arial"/>
        <family val="2"/>
      </rPr>
      <t>Wohnen</t>
    </r>
    <r>
      <rPr>
        <sz val="9"/>
        <color theme="1"/>
        <rFont val="Arial"/>
        <family val="1"/>
        <charset val="2"/>
      </rPr>
      <t>:</t>
    </r>
  </si>
  <si>
    <r>
      <rPr>
        <sz val="9"/>
        <color theme="1"/>
        <rFont val="Symbol"/>
        <family val="1"/>
        <charset val="2"/>
      </rPr>
      <t>¦_</t>
    </r>
    <r>
      <rPr>
        <sz val="7"/>
        <color theme="1"/>
        <rFont val="Arial"/>
        <family val="2"/>
      </rPr>
      <t>Nicht-Wohnen</t>
    </r>
    <r>
      <rPr>
        <sz val="9"/>
        <color theme="1"/>
        <rFont val="Arial"/>
        <family val="1"/>
        <charset val="2"/>
      </rPr>
      <t>:</t>
    </r>
  </si>
  <si>
    <t>Bedarf gemäß Innsbrucker KFZ-Stellplatzrichtlinie 2026</t>
  </si>
  <si>
    <t>Abschlag aus Stellplatz-höchstzahlenverordnung:</t>
  </si>
  <si>
    <t>Parameter</t>
  </si>
  <si>
    <t>Anzahl, ab wann Wohnanlage</t>
  </si>
  <si>
    <t>Abminderungsfaktur Wohnanlage</t>
  </si>
  <si>
    <t>KFZ-Stellplatzbedarf gemäß Innsbrucker Stellplatzrichtlinie 2026
für die ständigen BenützerInnen und BesucherInnen</t>
  </si>
  <si>
    <t>Anzahl od. 
Fläche</t>
  </si>
  <si>
    <t>m² KF</t>
  </si>
  <si>
    <t>Büro, Verwaltung, Ambulatorien,öffentliche Einrichtungen, Arztpraxen, und dergleichen</t>
  </si>
  <si>
    <t>Handel, Gastronomie, Fitnesscenter, und dergleichen</t>
  </si>
  <si>
    <t>max. zulässige Stellplatzanzahl gemäß Tiroler Stellplatzhöchstzahlenverordnung</t>
  </si>
  <si>
    <t>Nachweis über die Einhaltung der Tiroler Stellplatzhöchstzahlenverordnung:</t>
  </si>
  <si>
    <t>Theater, Konzert-, Kongresshäuser;
(Groß)Kino's mit überörtlicher Bedeutung</t>
  </si>
  <si>
    <t>Kleiderablagen</t>
  </si>
  <si>
    <t>Kleingartenanlagen</t>
  </si>
  <si>
    <t>Kleingärten</t>
  </si>
  <si>
    <t>Tankstellen</t>
  </si>
  <si>
    <t>Nutzungsgruppen nach alten Richtlinien</t>
  </si>
  <si>
    <t>RL 2018</t>
  </si>
  <si>
    <t>RL 1997</t>
  </si>
  <si>
    <t>Krankenanstalten, Kliniken, Sanatorien, etc.</t>
  </si>
  <si>
    <t>Spiel- und Sporthallen</t>
  </si>
  <si>
    <t>Tennisplätze</t>
  </si>
  <si>
    <t>Minigolfplätze</t>
  </si>
  <si>
    <t>Besucherplätze</t>
  </si>
  <si>
    <t>Spielfeld</t>
  </si>
  <si>
    <t>Besucher</t>
  </si>
  <si>
    <t>Hallenbäder (kleinerer Wert maßgeblich)</t>
  </si>
  <si>
    <t>Freibad (kleinerer Wert maßgeblich)</t>
  </si>
  <si>
    <t>Einzelbahn</t>
  </si>
  <si>
    <t>Anlage</t>
  </si>
  <si>
    <t>m² Sportfläche</t>
  </si>
  <si>
    <t>m² Hallenfläche</t>
  </si>
  <si>
    <t>m² Friedhofsfläche</t>
  </si>
  <si>
    <t>Friedhöfe (inkl. Urnenhöfe) … mind. 10 Stpl.</t>
  </si>
  <si>
    <t>Bezug
Zentr. 1</t>
  </si>
  <si>
    <t>Bezug
Zentr. 2</t>
  </si>
  <si>
    <t>Bezug
Zentr. 3</t>
  </si>
  <si>
    <t>Bezug
Zentr. 4</t>
  </si>
  <si>
    <t>+</t>
  </si>
  <si>
    <t>m² Freibadfl.</t>
  </si>
  <si>
    <t>sonst. geringf. Bedarf</t>
  </si>
  <si>
    <t xml:space="preserve">Erzeugungsbetriebe, Lagergebäude/-flächen, Waschanlagen, und dergleichen </t>
  </si>
  <si>
    <t>Wohnheime für Studierende und Erwachsene (über 18 Jahren), 
Seniorenheime, und dergleichen</t>
  </si>
  <si>
    <t>Kegel- und Bowlingbahnen</t>
  </si>
  <si>
    <t>Die Gesamtanzahl der erforderlichen Stellplätze für KFZ beträgt (kaufmannisch gerundet):</t>
  </si>
  <si>
    <t>Grenzwert für Einzefallgutachten nach RL 1997 bzw. RL 2018</t>
  </si>
  <si>
    <t>oder</t>
  </si>
  <si>
    <t>barrierefreie Stellplätze:</t>
  </si>
  <si>
    <t>Sonstige Versammlungsstätten, Kinos, Vortragssäle, religiöse Versammlungsstätten</t>
  </si>
  <si>
    <t>generell Ausbildungsstätten für Personen über 18 Jahren (sonstige Einrichtungen wie Büros, Mensen, Cafes etc. sind nicht pauschal enthalten)</t>
  </si>
  <si>
    <t>Sportplätze, Stadien, Trainingsanlagen</t>
  </si>
  <si>
    <t>Einheit Eingabe</t>
  </si>
  <si>
    <t>Einheit Vorgabe</t>
  </si>
  <si>
    <t>Sitzplätze</t>
  </si>
  <si>
    <t>Zapfsäule</t>
  </si>
  <si>
    <t>Spielfeld(er)</t>
  </si>
  <si>
    <t>Zapfsäule(n)</t>
  </si>
  <si>
    <t>Einzelbahn(en)</t>
  </si>
  <si>
    <t>Anlage(n)</t>
  </si>
  <si>
    <t>Gruppe(n) bzw. Klasse(n)</t>
  </si>
  <si>
    <t>Gesamtbedarf aus RL 1997 und RL 2018</t>
  </si>
  <si>
    <t>übertragener Gesamtbedarf aus RL 1997 und 2018</t>
  </si>
  <si>
    <t>Anzahl Stellplätze mit Leitungsinfrastruktur</t>
  </si>
  <si>
    <t>Infrastruktur für Nichtwohngebäude ab:</t>
  </si>
  <si>
    <t xml:space="preserve">   Statistik Austria Kfz Bestand 2024 Innsbruck Stadt Anteil einspuriger Fahrzeuge = 13% bezogen auf Pkws</t>
  </si>
  <si>
    <t xml:space="preserve">   =&gt; vorgeschriebene Anzahl Pkw Stellplätze für Wohnanlage × 13%</t>
  </si>
  <si>
    <t>Ladepunkte für Nichtwohngebäude</t>
  </si>
  <si>
    <t>Infrastruktur für Wohngebäude</t>
  </si>
  <si>
    <t>Grenzwert</t>
  </si>
  <si>
    <t>hiervon als barrierefreie Stellplätze gem. § 9 TBO (angemessene Anzahl gem. ÖNORM B 1600)*  auszubilden:</t>
  </si>
  <si>
    <t>Adresse:</t>
  </si>
  <si>
    <t>Infrastruktur für Elektromobilität gem. § 37b TBV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</si>
</sst>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-"/>
    <numFmt numFmtId="165" formatCode="0%_-"/>
    <numFmt numFmtId="166" formatCode="#,##0.00_-"/>
    <numFmt numFmtId="167" formatCode="#,##0.00&quot;% &quot;"/>
    <numFmt numFmtId="168" formatCode="#,##0.0_-"/>
    <numFmt numFmtId="169" formatCode="#,##0_-"/>
  </numFmts>
  <fonts count="2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Symbol"/>
      <family val="1"/>
      <charset val="2"/>
    </font>
    <font>
      <sz val="8"/>
      <color theme="1"/>
      <name val="Arial"/>
      <family val="2"/>
    </font>
    <font>
      <i/>
      <sz val="11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sz val="9"/>
      <color theme="0" tint="-0.34998626667073579"/>
      <name val="Arial"/>
      <family val="2"/>
    </font>
    <font>
      <b/>
      <sz val="11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1"/>
      <charset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u/>
      <sz val="9"/>
      <color theme="1"/>
      <name val="Arial"/>
      <family val="2"/>
    </font>
    <font>
      <sz val="11"/>
      <color theme="0" tint="-0.34998626667073579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i/>
      <sz val="11"/>
      <color theme="5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CE5F4"/>
        <bgColor indexed="64"/>
      </patternFill>
    </fill>
    <fill>
      <patternFill patternType="solid">
        <fgColor rgb="FFC3CF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auto="1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auto="1"/>
      </left>
      <right style="thin">
        <color auto="1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auto="1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thin">
        <color auto="1"/>
      </right>
      <top style="medium">
        <color theme="4" tint="-0.499984740745262"/>
      </top>
      <bottom/>
      <diagonal/>
    </border>
    <border>
      <left style="thin">
        <color auto="1"/>
      </left>
      <right style="thin">
        <color auto="1"/>
      </right>
      <top style="medium">
        <color theme="4" tint="-0.499984740745262"/>
      </top>
      <bottom/>
      <diagonal/>
    </border>
    <border>
      <left style="thin">
        <color auto="1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dashed">
        <color auto="1"/>
      </bottom>
      <diagonal/>
    </border>
    <border>
      <left/>
      <right/>
      <top style="medium">
        <color theme="4" tint="-0.499984740745262"/>
      </top>
      <bottom style="dashed">
        <color auto="1"/>
      </bottom>
      <diagonal/>
    </border>
    <border>
      <left/>
      <right style="thin">
        <color auto="1"/>
      </right>
      <top style="medium">
        <color theme="4" tint="-0.499984740745262"/>
      </top>
      <bottom style="dashed">
        <color auto="1"/>
      </bottom>
      <diagonal/>
    </border>
    <border>
      <left style="medium">
        <color theme="4" tint="-0.499984740745262"/>
      </left>
      <right/>
      <top style="dashed">
        <color auto="1"/>
      </top>
      <bottom style="dashed">
        <color auto="1"/>
      </bottom>
      <diagonal/>
    </border>
    <border>
      <left style="medium">
        <color theme="4" tint="-0.499984740745262"/>
      </left>
      <right/>
      <top style="dashed">
        <color auto="1"/>
      </top>
      <bottom style="medium">
        <color theme="4" tint="-0.499984740745262"/>
      </bottom>
      <diagonal/>
    </border>
    <border>
      <left/>
      <right/>
      <top style="dashed">
        <color auto="1"/>
      </top>
      <bottom style="medium">
        <color theme="4" tint="-0.499984740745262"/>
      </bottom>
      <diagonal/>
    </border>
    <border>
      <left/>
      <right style="thin">
        <color auto="1"/>
      </right>
      <top style="dashed">
        <color auto="1"/>
      </top>
      <bottom style="medium">
        <color theme="4" tint="-0.499984740745262"/>
      </bottom>
      <diagonal/>
    </border>
    <border>
      <left style="thin">
        <color auto="1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auto="1"/>
      </left>
      <right/>
      <top style="medium">
        <color theme="4" tint="-0.499984740745262"/>
      </top>
      <bottom style="dashed">
        <color auto="1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dashed">
        <color auto="1"/>
      </bottom>
      <diagonal/>
    </border>
    <border>
      <left/>
      <right style="medium">
        <color theme="4" tint="-0.499984740745262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dashed">
        <color auto="1"/>
      </top>
      <bottom style="medium">
        <color theme="4" tint="-0.499984740745262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dashed">
        <color auto="1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dashed">
        <color auto="1"/>
      </bottom>
      <diagonal/>
    </border>
    <border>
      <left style="thin">
        <color theme="4" tint="-0.499984740745262"/>
      </left>
      <right/>
      <top style="dashed">
        <color auto="1"/>
      </top>
      <bottom style="dashed">
        <color auto="1"/>
      </bottom>
      <diagonal/>
    </border>
    <border>
      <left/>
      <right style="thin">
        <color theme="4" tint="-0.499984740745262"/>
      </right>
      <top style="dashed">
        <color auto="1"/>
      </top>
      <bottom style="dashed">
        <color auto="1"/>
      </bottom>
      <diagonal/>
    </border>
    <border>
      <left style="thin">
        <color theme="4" tint="-0.499984740745262"/>
      </left>
      <right/>
      <top style="dashed">
        <color auto="1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dashed">
        <color auto="1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dashed">
        <color theme="4" tint="-0.499984740745262"/>
      </bottom>
      <diagonal/>
    </border>
    <border>
      <left style="thin">
        <color theme="4" tint="-0.499984740745262"/>
      </left>
      <right/>
      <top style="dashed">
        <color theme="4" tint="-0.499984740745262"/>
      </top>
      <bottom style="dashed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hair">
        <color theme="4" tint="-0.499984740745262"/>
      </bottom>
      <diagonal/>
    </border>
    <border>
      <left/>
      <right/>
      <top style="medium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hair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hair">
        <color theme="4" tint="-0.499984740745262"/>
      </bottom>
      <diagonal/>
    </border>
    <border>
      <left style="medium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double">
        <color theme="4" tint="-0.499984740745262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4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theme="4" tint="-0.499984740745262"/>
      </right>
      <top/>
      <bottom/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/>
      <right style="medium">
        <color indexed="64"/>
      </right>
      <top style="medium">
        <color theme="4" tint="-0.499984740745262"/>
      </top>
      <bottom style="hair">
        <color theme="4" tint="-0.499984740745262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indexed="64"/>
      </bottom>
      <diagonal/>
    </border>
    <border>
      <left style="medium">
        <color theme="4" tint="-0.499984740745262"/>
      </left>
      <right/>
      <top style="hair">
        <color theme="4" tint="-0.499984740745262"/>
      </top>
      <bottom style="medium">
        <color indexed="64"/>
      </bottom>
      <diagonal/>
    </border>
    <border>
      <left/>
      <right/>
      <top style="hair">
        <color theme="4" tint="-0.499984740745262"/>
      </top>
      <bottom style="medium">
        <color indexed="64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medium">
        <color indexed="64"/>
      </bottom>
      <diagonal/>
    </border>
    <border>
      <left/>
      <right style="medium">
        <color indexed="64"/>
      </right>
      <top style="hair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 style="hair">
        <color theme="4" tint="-0.499984740745262"/>
      </bottom>
      <diagonal/>
    </border>
    <border>
      <left/>
      <right/>
      <top style="medium">
        <color indexed="64"/>
      </top>
      <bottom style="hair">
        <color theme="4" tint="-0.499984740745262"/>
      </bottom>
      <diagonal/>
    </border>
    <border>
      <left/>
      <right style="thin">
        <color theme="4" tint="-0.499984740745262"/>
      </right>
      <top style="medium">
        <color indexed="64"/>
      </top>
      <bottom style="hair">
        <color theme="4" tint="-0.499984740745262"/>
      </bottom>
      <diagonal/>
    </border>
    <border>
      <left style="thin">
        <color theme="4" tint="-0.499984740745262"/>
      </left>
      <right/>
      <top style="medium">
        <color indexed="64"/>
      </top>
      <bottom style="hair">
        <color theme="4" tint="-0.499984740745262"/>
      </bottom>
      <diagonal/>
    </border>
    <border>
      <left/>
      <right style="medium">
        <color indexed="64"/>
      </right>
      <top style="medium">
        <color indexed="64"/>
      </top>
      <bottom style="hair">
        <color theme="4" tint="-0.499984740745262"/>
      </bottom>
      <diagonal/>
    </border>
    <border>
      <left/>
      <right style="medium">
        <color indexed="64"/>
      </right>
      <top style="hair">
        <color theme="4" tint="-0.499984740745262"/>
      </top>
      <bottom style="hair">
        <color theme="4" tint="-0.499984740745262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-0.499984740745262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theme="4" tint="-0.499984740745262"/>
      </left>
      <right/>
      <top style="medium">
        <color indexed="64"/>
      </top>
      <bottom style="dashed">
        <color auto="1"/>
      </bottom>
      <diagonal/>
    </border>
    <border>
      <left style="medium">
        <color theme="4" tint="-0.499984740745262"/>
      </left>
      <right/>
      <top style="dashed">
        <color auto="1"/>
      </top>
      <bottom style="medium">
        <color indexed="64"/>
      </bottom>
      <diagonal/>
    </border>
    <border>
      <left/>
      <right/>
      <top/>
      <bottom style="dashed">
        <color theme="4" tint="-0.499984740745262"/>
      </bottom>
      <diagonal/>
    </border>
    <border>
      <left/>
      <right/>
      <top style="dashed">
        <color theme="4" tint="-0.499984740745262"/>
      </top>
      <bottom style="dashed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4" tint="-0.499984740745262"/>
      </bottom>
      <diagonal/>
    </border>
    <border>
      <left/>
      <right style="thin">
        <color indexed="64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thin">
        <color indexed="64"/>
      </right>
      <top/>
      <bottom style="double">
        <color theme="4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499984740745262"/>
      </left>
      <right/>
      <top/>
      <bottom style="thin">
        <color indexed="64"/>
      </bottom>
      <diagonal/>
    </border>
    <border>
      <left style="thin">
        <color theme="4" tint="-0.499984740745262"/>
      </left>
      <right/>
      <top style="dashed">
        <color theme="4" tint="-0.499984740745262"/>
      </top>
      <bottom style="thin">
        <color indexed="64"/>
      </bottom>
      <diagonal/>
    </border>
    <border>
      <left/>
      <right/>
      <top style="dashed">
        <color theme="4" tint="-0.499984740745262"/>
      </top>
      <bottom style="thin">
        <color indexed="64"/>
      </bottom>
      <diagonal/>
    </border>
    <border>
      <left/>
      <right style="thin">
        <color indexed="64"/>
      </right>
      <top style="dashed">
        <color theme="4" tint="-0.499984740745262"/>
      </top>
      <bottom style="thin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4" tint="-0.499984740745262"/>
      </left>
      <right/>
      <top style="medium">
        <color indexed="64"/>
      </top>
      <bottom style="hair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hair">
        <color indexed="64"/>
      </bottom>
      <diagonal/>
    </border>
    <border>
      <left style="medium">
        <color theme="4" tint="-0.499984740745262"/>
      </left>
      <right/>
      <top style="hair">
        <color theme="4" tint="-0.499984740745262"/>
      </top>
      <bottom style="medium">
        <color theme="4" tint="-0.499984740745262"/>
      </bottom>
      <diagonal/>
    </border>
    <border>
      <left/>
      <right/>
      <top style="hair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medium">
        <color theme="4" tint="-0.499984740745262"/>
      </bottom>
      <diagonal/>
    </border>
    <border>
      <left/>
      <right style="medium">
        <color indexed="64"/>
      </right>
      <top style="hair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hair">
        <color indexed="64"/>
      </top>
      <bottom style="hair">
        <color indexed="64"/>
      </bottom>
      <diagonal/>
    </border>
    <border>
      <left/>
      <right style="thin">
        <color theme="4" tint="-0.499984740745262"/>
      </right>
      <top style="hair">
        <color indexed="64"/>
      </top>
      <bottom style="medium">
        <color indexed="64"/>
      </bottom>
      <diagonal/>
    </border>
    <border>
      <left style="thin">
        <color theme="4" tint="-0.499984740745262"/>
      </left>
      <right/>
      <top style="hair">
        <color indexed="64"/>
      </top>
      <bottom style="hair">
        <color indexed="64"/>
      </bottom>
      <diagonal/>
    </border>
    <border>
      <left style="thin">
        <color theme="4" tint="-0.499984740745262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medium">
        <color theme="4" tint="-0.499984740745262"/>
      </top>
      <bottom style="hair">
        <color theme="4" tint="-0.499984740745262"/>
      </bottom>
      <diagonal/>
    </border>
    <border>
      <left/>
      <right style="thin">
        <color auto="1"/>
      </right>
      <top style="hair">
        <color theme="4" tint="-0.499984740745262"/>
      </top>
      <bottom style="medium">
        <color theme="4" tint="-0.499984740745262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02">
    <xf numFmtId="0" fontId="0" fillId="0" borderId="0" xfId="0"/>
    <xf numFmtId="0" fontId="8" fillId="0" borderId="0" xfId="0" applyFont="1" applyAlignment="1">
      <alignment vertical="center"/>
    </xf>
    <xf numFmtId="165" fontId="8" fillId="0" borderId="0" xfId="1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8" fillId="3" borderId="1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indent="1"/>
    </xf>
    <xf numFmtId="0" fontId="8" fillId="2" borderId="13" xfId="0" applyFont="1" applyFill="1" applyBorder="1" applyAlignment="1">
      <alignment horizontal="left" vertical="center" indent="1"/>
    </xf>
    <xf numFmtId="0" fontId="8" fillId="2" borderId="14" xfId="0" applyFont="1" applyFill="1" applyBorder="1" applyAlignment="1">
      <alignment horizontal="left" vertical="center" indent="1"/>
    </xf>
    <xf numFmtId="0" fontId="8" fillId="2" borderId="15" xfId="0" applyFont="1" applyFill="1" applyBorder="1" applyAlignment="1">
      <alignment horizontal="left" vertical="center" indent="1"/>
    </xf>
    <xf numFmtId="0" fontId="8" fillId="2" borderId="28" xfId="0" applyFont="1" applyFill="1" applyBorder="1" applyAlignment="1">
      <alignment horizontal="left" vertical="center" indent="1"/>
    </xf>
    <xf numFmtId="0" fontId="8" fillId="2" borderId="29" xfId="0" applyFont="1" applyFill="1" applyBorder="1" applyAlignment="1">
      <alignment horizontal="left" vertical="center" indent="1"/>
    </xf>
    <xf numFmtId="0" fontId="8" fillId="2" borderId="30" xfId="0" applyFont="1" applyFill="1" applyBorder="1" applyAlignment="1">
      <alignment horizontal="left" vertical="center" indent="1"/>
    </xf>
    <xf numFmtId="0" fontId="8" fillId="2" borderId="31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0" fontId="15" fillId="4" borderId="36" xfId="0" applyFont="1" applyFill="1" applyBorder="1" applyAlignment="1">
      <alignment horizontal="left" vertical="center" indent="1"/>
    </xf>
    <xf numFmtId="0" fontId="15" fillId="4" borderId="37" xfId="0" applyFont="1" applyFill="1" applyBorder="1" applyAlignment="1">
      <alignment horizontal="left" vertical="center" indent="1"/>
    </xf>
    <xf numFmtId="0" fontId="15" fillId="4" borderId="47" xfId="0" applyFont="1" applyFill="1" applyBorder="1" applyAlignment="1">
      <alignment horizontal="left" vertical="center" indent="1"/>
    </xf>
    <xf numFmtId="0" fontId="15" fillId="4" borderId="48" xfId="0" applyFont="1" applyFill="1" applyBorder="1" applyAlignment="1">
      <alignment vertical="center"/>
    </xf>
    <xf numFmtId="0" fontId="15" fillId="5" borderId="39" xfId="0" applyFont="1" applyFill="1" applyBorder="1" applyAlignment="1">
      <alignment horizontal="left" vertical="center" indent="1"/>
    </xf>
    <xf numFmtId="0" fontId="15" fillId="5" borderId="24" xfId="0" applyFont="1" applyFill="1" applyBorder="1" applyAlignment="1">
      <alignment horizontal="left" vertical="center" indent="1"/>
    </xf>
    <xf numFmtId="0" fontId="15" fillId="5" borderId="19" xfId="0" applyFont="1" applyFill="1" applyBorder="1" applyAlignment="1">
      <alignment horizontal="left" vertical="center" indent="1"/>
    </xf>
    <xf numFmtId="0" fontId="15" fillId="5" borderId="23" xfId="0" applyFont="1" applyFill="1" applyBorder="1" applyAlignment="1">
      <alignment horizontal="left" vertical="center" indent="1"/>
    </xf>
    <xf numFmtId="0" fontId="15" fillId="5" borderId="49" xfId="0" applyFont="1" applyFill="1" applyBorder="1" applyAlignment="1">
      <alignment vertical="center"/>
    </xf>
    <xf numFmtId="0" fontId="15" fillId="4" borderId="41" xfId="0" applyFont="1" applyFill="1" applyBorder="1" applyAlignment="1">
      <alignment horizontal="left" vertical="center" indent="1"/>
    </xf>
    <xf numFmtId="0" fontId="15" fillId="4" borderId="50" xfId="0" applyFont="1" applyFill="1" applyBorder="1" applyAlignment="1">
      <alignment horizontal="left" vertical="center" indent="1"/>
    </xf>
    <xf numFmtId="0" fontId="15" fillId="4" borderId="51" xfId="0" applyFont="1" applyFill="1" applyBorder="1" applyAlignment="1">
      <alignment vertical="center"/>
    </xf>
    <xf numFmtId="0" fontId="15" fillId="5" borderId="37" xfId="0" applyFont="1" applyFill="1" applyBorder="1" applyAlignment="1">
      <alignment horizontal="left" vertical="center" indent="1"/>
    </xf>
    <xf numFmtId="0" fontId="15" fillId="5" borderId="47" xfId="0" applyFont="1" applyFill="1" applyBorder="1" applyAlignment="1">
      <alignment horizontal="left" vertical="center" indent="1"/>
    </xf>
    <xf numFmtId="0" fontId="15" fillId="5" borderId="48" xfId="0" applyFont="1" applyFill="1" applyBorder="1" applyAlignment="1">
      <alignment vertical="center"/>
    </xf>
    <xf numFmtId="0" fontId="15" fillId="4" borderId="39" xfId="0" applyFont="1" applyFill="1" applyBorder="1" applyAlignment="1">
      <alignment horizontal="left" vertical="center" indent="1"/>
    </xf>
    <xf numFmtId="0" fontId="15" fillId="4" borderId="24" xfId="0" applyFont="1" applyFill="1" applyBorder="1" applyAlignment="1">
      <alignment horizontal="left" vertical="center" indent="1"/>
    </xf>
    <xf numFmtId="0" fontId="15" fillId="4" borderId="19" xfId="0" applyFont="1" applyFill="1" applyBorder="1" applyAlignment="1">
      <alignment horizontal="left" vertical="center" indent="1"/>
    </xf>
    <xf numFmtId="0" fontId="15" fillId="4" borderId="23" xfId="0" applyFont="1" applyFill="1" applyBorder="1" applyAlignment="1">
      <alignment horizontal="left" vertical="center" indent="1"/>
    </xf>
    <xf numFmtId="0" fontId="15" fillId="4" borderId="49" xfId="0" applyFont="1" applyFill="1" applyBorder="1" applyAlignment="1">
      <alignment vertical="center"/>
    </xf>
    <xf numFmtId="0" fontId="8" fillId="2" borderId="32" xfId="0" applyFont="1" applyFill="1" applyBorder="1" applyAlignment="1">
      <alignment horizontal="left" vertical="center" indent="1"/>
    </xf>
    <xf numFmtId="0" fontId="8" fillId="2" borderId="33" xfId="0" applyFont="1" applyFill="1" applyBorder="1" applyAlignment="1">
      <alignment horizontal="left" vertical="center" indent="1"/>
    </xf>
    <xf numFmtId="0" fontId="8" fillId="2" borderId="3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5" fillId="4" borderId="18" xfId="0" applyFont="1" applyFill="1" applyBorder="1" applyAlignment="1">
      <alignment horizontal="left" vertical="center" indent="1"/>
    </xf>
    <xf numFmtId="0" fontId="15" fillId="5" borderId="20" xfId="0" applyFont="1" applyFill="1" applyBorder="1" applyAlignment="1">
      <alignment horizontal="left" vertical="center" indent="1"/>
    </xf>
    <xf numFmtId="0" fontId="15" fillId="4" borderId="58" xfId="0" applyFont="1" applyFill="1" applyBorder="1" applyAlignment="1">
      <alignment horizontal="left" vertical="center" indent="1"/>
    </xf>
    <xf numFmtId="0" fontId="15" fillId="4" borderId="22" xfId="0" applyFont="1" applyFill="1" applyBorder="1" applyAlignment="1">
      <alignment horizontal="left" vertical="center" indent="1"/>
    </xf>
    <xf numFmtId="0" fontId="15" fillId="5" borderId="59" xfId="0" applyFont="1" applyFill="1" applyBorder="1" applyAlignment="1">
      <alignment horizontal="left" vertical="center" indent="1"/>
    </xf>
    <xf numFmtId="0" fontId="15" fillId="4" borderId="59" xfId="0" applyFont="1" applyFill="1" applyBorder="1" applyAlignment="1">
      <alignment horizontal="left" vertical="center" indent="1"/>
    </xf>
    <xf numFmtId="0" fontId="15" fillId="5" borderId="60" xfId="0" applyFont="1" applyFill="1" applyBorder="1" applyAlignment="1">
      <alignment horizontal="left" vertical="center" indent="1"/>
    </xf>
    <xf numFmtId="0" fontId="15" fillId="5" borderId="26" xfId="0" applyFont="1" applyFill="1" applyBorder="1" applyAlignment="1">
      <alignment horizontal="left" vertical="center" indent="1"/>
    </xf>
    <xf numFmtId="0" fontId="8" fillId="2" borderId="16" xfId="0" applyFont="1" applyFill="1" applyBorder="1" applyAlignment="1">
      <alignment horizontal="left" vertical="center" indent="1"/>
    </xf>
    <xf numFmtId="0" fontId="8" fillId="3" borderId="28" xfId="0" applyFont="1" applyFill="1" applyBorder="1" applyAlignment="1">
      <alignment vertical="center"/>
    </xf>
    <xf numFmtId="0" fontId="8" fillId="2" borderId="43" xfId="0" applyFont="1" applyFill="1" applyBorder="1" applyAlignment="1">
      <alignment horizontal="left" vertical="center" indent="1"/>
    </xf>
    <xf numFmtId="0" fontId="8" fillId="3" borderId="63" xfId="0" applyFont="1" applyFill="1" applyBorder="1" applyAlignment="1">
      <alignment vertical="center"/>
    </xf>
    <xf numFmtId="0" fontId="8" fillId="2" borderId="63" xfId="0" applyFont="1" applyFill="1" applyBorder="1" applyAlignment="1">
      <alignment horizontal="left" vertical="center" indent="1"/>
    </xf>
    <xf numFmtId="0" fontId="15" fillId="5" borderId="40" xfId="0" applyFont="1" applyFill="1" applyBorder="1" applyAlignment="1">
      <alignment horizontal="left" vertical="center" indent="1"/>
    </xf>
    <xf numFmtId="0" fontId="8" fillId="2" borderId="44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15" fillId="5" borderId="41" xfId="0" applyFont="1" applyFill="1" applyBorder="1" applyAlignment="1">
      <alignment horizontal="left" vertical="center" indent="1"/>
    </xf>
    <xf numFmtId="0" fontId="15" fillId="4" borderId="68" xfId="0" applyFont="1" applyFill="1" applyBorder="1" applyAlignment="1">
      <alignment horizontal="left" vertical="center" indent="1"/>
    </xf>
    <xf numFmtId="0" fontId="15" fillId="4" borderId="69" xfId="0" applyFont="1" applyFill="1" applyBorder="1" applyAlignment="1">
      <alignment horizontal="left" vertical="center" indent="1"/>
    </xf>
    <xf numFmtId="0" fontId="15" fillId="5" borderId="70" xfId="0" applyFont="1" applyFill="1" applyBorder="1" applyAlignment="1">
      <alignment horizontal="left" vertical="center" indent="1"/>
    </xf>
    <xf numFmtId="0" fontId="15" fillId="5" borderId="71" xfId="0" applyFont="1" applyFill="1" applyBorder="1" applyAlignment="1">
      <alignment horizontal="left" vertical="center" indent="1"/>
    </xf>
    <xf numFmtId="0" fontId="15" fillId="4" borderId="70" xfId="0" applyFont="1" applyFill="1" applyBorder="1" applyAlignment="1">
      <alignment horizontal="left" vertical="center" indent="1"/>
    </xf>
    <xf numFmtId="0" fontId="15" fillId="4" borderId="71" xfId="0" applyFont="1" applyFill="1" applyBorder="1" applyAlignment="1">
      <alignment horizontal="left" vertical="center" indent="1"/>
    </xf>
    <xf numFmtId="0" fontId="15" fillId="5" borderId="72" xfId="0" applyFont="1" applyFill="1" applyBorder="1" applyAlignment="1">
      <alignment horizontal="left" vertical="center" indent="1"/>
    </xf>
    <xf numFmtId="0" fontId="15" fillId="5" borderId="73" xfId="0" applyFont="1" applyFill="1" applyBorder="1" applyAlignment="1">
      <alignment horizontal="left" vertical="center" indent="1"/>
    </xf>
    <xf numFmtId="0" fontId="8" fillId="2" borderId="74" xfId="0" applyFont="1" applyFill="1" applyBorder="1" applyAlignment="1">
      <alignment horizontal="left" vertical="center" indent="1"/>
    </xf>
    <xf numFmtId="0" fontId="8" fillId="2" borderId="75" xfId="0" applyFont="1" applyFill="1" applyBorder="1" applyAlignment="1">
      <alignment horizontal="left" vertical="center" indent="1"/>
    </xf>
    <xf numFmtId="0" fontId="8" fillId="2" borderId="62" xfId="0" applyFont="1" applyFill="1" applyBorder="1" applyAlignment="1">
      <alignment horizontal="left" vertical="center" indent="1"/>
    </xf>
    <xf numFmtId="0" fontId="8" fillId="2" borderId="61" xfId="0" applyFont="1" applyFill="1" applyBorder="1" applyAlignment="1">
      <alignment horizontal="left" vertical="center" indent="1"/>
    </xf>
    <xf numFmtId="0" fontId="15" fillId="4" borderId="76" xfId="0" applyFont="1" applyFill="1" applyBorder="1" applyAlignment="1">
      <alignment horizontal="left" vertical="center" indent="1"/>
    </xf>
    <xf numFmtId="0" fontId="15" fillId="4" borderId="77" xfId="0" applyFont="1" applyFill="1" applyBorder="1" applyAlignment="1">
      <alignment horizontal="left" vertical="center" indent="1"/>
    </xf>
    <xf numFmtId="0" fontId="15" fillId="4" borderId="78" xfId="0" applyFont="1" applyFill="1" applyBorder="1" applyAlignment="1">
      <alignment horizontal="left" vertical="center" indent="1"/>
    </xf>
    <xf numFmtId="0" fontId="8" fillId="2" borderId="80" xfId="0" applyFont="1" applyFill="1" applyBorder="1" applyAlignment="1">
      <alignment horizontal="left" vertical="center" indent="1"/>
    </xf>
    <xf numFmtId="0" fontId="8" fillId="2" borderId="17" xfId="0" applyFont="1" applyFill="1" applyBorder="1" applyAlignment="1">
      <alignment horizontal="left" vertical="center" indent="1"/>
    </xf>
    <xf numFmtId="166" fontId="10" fillId="4" borderId="8" xfId="1" applyNumberFormat="1" applyFont="1" applyFill="1" applyBorder="1" applyAlignment="1">
      <alignment horizontal="right" vertical="center"/>
    </xf>
    <xf numFmtId="166" fontId="10" fillId="5" borderId="9" xfId="1" applyNumberFormat="1" applyFont="1" applyFill="1" applyBorder="1" applyAlignment="1">
      <alignment horizontal="right" vertical="center"/>
    </xf>
    <xf numFmtId="166" fontId="10" fillId="4" borderId="9" xfId="1" applyNumberFormat="1" applyFont="1" applyFill="1" applyBorder="1" applyAlignment="1">
      <alignment horizontal="right" vertical="center"/>
    </xf>
    <xf numFmtId="166" fontId="10" fillId="5" borderId="10" xfId="1" applyNumberFormat="1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left" vertical="center" indent="1"/>
    </xf>
    <xf numFmtId="0" fontId="15" fillId="5" borderId="50" xfId="0" applyFont="1" applyFill="1" applyBorder="1" applyAlignment="1">
      <alignment horizontal="left" vertical="center" indent="1"/>
    </xf>
    <xf numFmtId="0" fontId="15" fillId="5" borderId="51" xfId="0" applyFont="1" applyFill="1" applyBorder="1" applyAlignment="1">
      <alignment vertical="center"/>
    </xf>
    <xf numFmtId="0" fontId="15" fillId="4" borderId="156" xfId="0" applyFont="1" applyFill="1" applyBorder="1" applyAlignment="1">
      <alignment horizontal="left" vertical="center" indent="1"/>
    </xf>
    <xf numFmtId="0" fontId="15" fillId="4" borderId="155" xfId="0" applyFont="1" applyFill="1" applyBorder="1" applyAlignment="1">
      <alignment horizontal="left" vertical="center" indent="1"/>
    </xf>
    <xf numFmtId="0" fontId="15" fillId="5" borderId="21" xfId="0" applyFont="1" applyFill="1" applyBorder="1" applyAlignment="1">
      <alignment horizontal="left" vertical="center" indent="1"/>
    </xf>
    <xf numFmtId="0" fontId="15" fillId="5" borderId="22" xfId="0" applyFont="1" applyFill="1" applyBorder="1" applyAlignment="1">
      <alignment horizontal="left" vertical="center" indent="1"/>
    </xf>
    <xf numFmtId="0" fontId="15" fillId="5" borderId="57" xfId="0" applyFont="1" applyFill="1" applyBorder="1" applyAlignment="1">
      <alignment vertical="center"/>
    </xf>
    <xf numFmtId="0" fontId="15" fillId="4" borderId="56" xfId="0" applyFont="1" applyFill="1" applyBorder="1" applyAlignment="1">
      <alignment vertical="center"/>
    </xf>
    <xf numFmtId="0" fontId="15" fillId="5" borderId="56" xfId="0" applyFont="1" applyFill="1" applyBorder="1" applyAlignment="1">
      <alignment vertical="center"/>
    </xf>
    <xf numFmtId="0" fontId="15" fillId="4" borderId="157" xfId="0" applyFont="1" applyFill="1" applyBorder="1" applyAlignment="1">
      <alignment vertical="center"/>
    </xf>
    <xf numFmtId="0" fontId="15" fillId="4" borderId="25" xfId="0" applyFont="1" applyFill="1" applyBorder="1" applyAlignment="1">
      <alignment horizontal="left" vertical="center" indent="1"/>
    </xf>
    <xf numFmtId="0" fontId="15" fillId="4" borderId="26" xfId="0" applyFont="1" applyFill="1" applyBorder="1" applyAlignment="1">
      <alignment horizontal="left" vertical="center" indent="1"/>
    </xf>
    <xf numFmtId="0" fontId="15" fillId="4" borderId="55" xfId="0" applyFont="1" applyFill="1" applyBorder="1" applyAlignment="1">
      <alignment vertical="center"/>
    </xf>
    <xf numFmtId="0" fontId="15" fillId="4" borderId="21" xfId="0" applyFont="1" applyFill="1" applyBorder="1" applyAlignment="1">
      <alignment horizontal="left" vertical="center" indent="1"/>
    </xf>
    <xf numFmtId="0" fontId="28" fillId="4" borderId="57" xfId="0" applyFont="1" applyFill="1" applyBorder="1" applyAlignment="1">
      <alignment vertical="center"/>
    </xf>
    <xf numFmtId="0" fontId="28" fillId="5" borderId="56" xfId="0" applyFont="1" applyFill="1" applyBorder="1" applyAlignment="1">
      <alignment vertical="center"/>
    </xf>
    <xf numFmtId="0" fontId="28" fillId="4" borderId="56" xfId="0" applyFont="1" applyFill="1" applyBorder="1" applyAlignment="1">
      <alignment vertical="center"/>
    </xf>
    <xf numFmtId="0" fontId="15" fillId="5" borderId="25" xfId="0" applyFont="1" applyFill="1" applyBorder="1" applyAlignment="1">
      <alignment horizontal="left" vertical="center" indent="1"/>
    </xf>
    <xf numFmtId="0" fontId="28" fillId="5" borderId="55" xfId="0" applyFont="1" applyFill="1" applyBorder="1" applyAlignment="1">
      <alignment vertical="center"/>
    </xf>
    <xf numFmtId="0" fontId="8" fillId="2" borderId="180" xfId="0" applyFont="1" applyFill="1" applyBorder="1" applyAlignment="1">
      <alignment vertical="center" textRotation="90"/>
    </xf>
    <xf numFmtId="164" fontId="15" fillId="4" borderId="22" xfId="0" applyNumberFormat="1" applyFont="1" applyFill="1" applyBorder="1" applyAlignment="1">
      <alignment horizontal="right" vertical="center" indent="1"/>
    </xf>
    <xf numFmtId="169" fontId="15" fillId="5" borderId="24" xfId="0" applyNumberFormat="1" applyFont="1" applyFill="1" applyBorder="1" applyAlignment="1">
      <alignment horizontal="right" vertical="center" indent="1"/>
    </xf>
    <xf numFmtId="164" fontId="15" fillId="4" borderId="24" xfId="0" applyNumberFormat="1" applyFont="1" applyFill="1" applyBorder="1" applyAlignment="1">
      <alignment horizontal="right" vertical="center" indent="1"/>
    </xf>
    <xf numFmtId="164" fontId="15" fillId="5" borderId="26" xfId="0" applyNumberFormat="1" applyFont="1" applyFill="1" applyBorder="1" applyAlignment="1">
      <alignment horizontal="right" vertical="center" indent="1"/>
    </xf>
    <xf numFmtId="0" fontId="3" fillId="2" borderId="32" xfId="0" applyFont="1" applyFill="1" applyBorder="1" applyAlignment="1">
      <alignment horizontal="left" vertical="center" indent="1"/>
    </xf>
    <xf numFmtId="0" fontId="15" fillId="5" borderId="18" xfId="0" applyFont="1" applyFill="1" applyBorder="1" applyAlignment="1">
      <alignment vertical="center"/>
    </xf>
    <xf numFmtId="0" fontId="15" fillId="4" borderId="19" xfId="0" applyFont="1" applyFill="1" applyBorder="1" applyAlignment="1">
      <alignment vertical="center"/>
    </xf>
    <xf numFmtId="0" fontId="15" fillId="5" borderId="19" xfId="0" applyFont="1" applyFill="1" applyBorder="1" applyAlignment="1">
      <alignment vertical="center"/>
    </xf>
    <xf numFmtId="0" fontId="15" fillId="4" borderId="182" xfId="0" applyFont="1" applyFill="1" applyBorder="1" applyAlignment="1">
      <alignment vertical="center"/>
    </xf>
    <xf numFmtId="0" fontId="15" fillId="4" borderId="20" xfId="0" applyFont="1" applyFill="1" applyBorder="1" applyAlignment="1">
      <alignment vertical="center"/>
    </xf>
    <xf numFmtId="0" fontId="15" fillId="4" borderId="38" xfId="0" applyFont="1" applyFill="1" applyBorder="1" applyAlignment="1">
      <alignment vertical="center"/>
    </xf>
    <xf numFmtId="0" fontId="15" fillId="4" borderId="42" xfId="0" applyFont="1" applyFill="1" applyBorder="1" applyAlignment="1">
      <alignment vertical="center"/>
    </xf>
    <xf numFmtId="0" fontId="15" fillId="5" borderId="38" xfId="0" applyFont="1" applyFill="1" applyBorder="1" applyAlignment="1">
      <alignment vertical="center"/>
    </xf>
    <xf numFmtId="0" fontId="15" fillId="5" borderId="42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63" xfId="0" applyFont="1" applyFill="1" applyBorder="1" applyAlignment="1">
      <alignment vertical="center"/>
    </xf>
    <xf numFmtId="0" fontId="8" fillId="2" borderId="151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 indent="1"/>
    </xf>
    <xf numFmtId="0" fontId="8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horizontal="left" vertical="center" indent="1"/>
    </xf>
    <xf numFmtId="0" fontId="9" fillId="0" borderId="11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 indent="1"/>
    </xf>
    <xf numFmtId="164" fontId="9" fillId="0" borderId="11" xfId="0" applyNumberFormat="1" applyFont="1" applyBorder="1" applyAlignment="1" applyProtection="1">
      <alignment horizontal="left" vertical="center"/>
    </xf>
    <xf numFmtId="164" fontId="9" fillId="0" borderId="5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left" vertical="center" indent="1"/>
    </xf>
    <xf numFmtId="0" fontId="12" fillId="0" borderId="11" xfId="0" applyFont="1" applyFill="1" applyBorder="1" applyAlignment="1" applyProtection="1">
      <alignment horizontal="left" vertical="center"/>
    </xf>
    <xf numFmtId="0" fontId="8" fillId="0" borderId="54" xfId="0" applyFont="1" applyFill="1" applyBorder="1" applyAlignment="1" applyProtection="1">
      <alignment vertical="center"/>
    </xf>
    <xf numFmtId="0" fontId="9" fillId="0" borderId="52" xfId="0" applyFont="1" applyFill="1" applyBorder="1" applyAlignment="1" applyProtection="1">
      <alignment horizontal="left" vertical="center" indent="1"/>
    </xf>
    <xf numFmtId="0" fontId="9" fillId="0" borderId="11" xfId="0" applyFont="1" applyFill="1" applyBorder="1" applyAlignment="1" applyProtection="1">
      <alignment horizontal="left" vertical="center" indent="1"/>
    </xf>
    <xf numFmtId="0" fontId="8" fillId="0" borderId="11" xfId="0" applyFont="1" applyFill="1" applyBorder="1" applyAlignment="1" applyProtection="1">
      <alignment vertical="center"/>
    </xf>
    <xf numFmtId="0" fontId="12" fillId="0" borderId="54" xfId="0" applyFont="1" applyFill="1" applyBorder="1" applyAlignment="1" applyProtection="1">
      <alignment horizontal="left" vertical="center"/>
    </xf>
    <xf numFmtId="0" fontId="12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 indent="1"/>
    </xf>
    <xf numFmtId="0" fontId="9" fillId="0" borderId="34" xfId="0" applyFont="1" applyBorder="1" applyAlignment="1" applyProtection="1">
      <alignment vertical="center"/>
    </xf>
    <xf numFmtId="0" fontId="20" fillId="0" borderId="53" xfId="0" applyFont="1" applyFill="1" applyBorder="1" applyAlignment="1" applyProtection="1">
      <alignment horizontal="left" vertical="center" indent="1"/>
    </xf>
    <xf numFmtId="0" fontId="20" fillId="0" borderId="34" xfId="0" applyFont="1" applyFill="1" applyBorder="1" applyAlignment="1" applyProtection="1">
      <alignment horizontal="left" vertical="center" indent="1"/>
    </xf>
    <xf numFmtId="0" fontId="9" fillId="0" borderId="34" xfId="0" applyFont="1" applyFill="1" applyBorder="1" applyAlignment="1" applyProtection="1">
      <alignment vertical="center"/>
    </xf>
    <xf numFmtId="0" fontId="9" fillId="8" borderId="101" xfId="0" applyFont="1" applyFill="1" applyBorder="1" applyAlignment="1" applyProtection="1">
      <alignment horizontal="center" vertical="center"/>
    </xf>
    <xf numFmtId="0" fontId="9" fillId="0" borderId="102" xfId="0" applyFont="1" applyFill="1" applyBorder="1" applyAlignment="1" applyProtection="1">
      <alignment horizontal="left" vertical="center" indent="1"/>
    </xf>
    <xf numFmtId="0" fontId="9" fillId="0" borderId="2" xfId="0" applyFont="1" applyFill="1" applyBorder="1" applyAlignment="1" applyProtection="1">
      <alignment vertical="center" wrapText="1"/>
    </xf>
    <xf numFmtId="0" fontId="9" fillId="0" borderId="103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4" fillId="0" borderId="149" xfId="0" applyFont="1" applyBorder="1" applyAlignment="1" applyProtection="1">
      <alignment horizontal="left" vertical="center" indent="1"/>
    </xf>
    <xf numFmtId="0" fontId="14" fillId="0" borderId="128" xfId="0" applyFont="1" applyBorder="1" applyAlignment="1" applyProtection="1">
      <alignment horizontal="left" vertical="center" indent="1"/>
    </xf>
    <xf numFmtId="0" fontId="8" fillId="0" borderId="128" xfId="0" applyFont="1" applyBorder="1" applyAlignment="1" applyProtection="1">
      <alignment vertical="center"/>
    </xf>
    <xf numFmtId="0" fontId="21" fillId="0" borderId="128" xfId="0" applyFont="1" applyBorder="1" applyAlignment="1" applyProtection="1">
      <alignment horizontal="left" vertical="center"/>
    </xf>
    <xf numFmtId="0" fontId="14" fillId="0" borderId="63" xfId="0" applyFont="1" applyBorder="1" applyAlignment="1" applyProtection="1">
      <alignment horizontal="left" vertical="center" wrapText="1" indent="1"/>
    </xf>
    <xf numFmtId="0" fontId="14" fillId="0" borderId="139" xfId="0" applyFont="1" applyBorder="1" applyAlignment="1" applyProtection="1">
      <alignment horizontal="left" vertical="center" wrapText="1" indent="1"/>
    </xf>
    <xf numFmtId="0" fontId="14" fillId="0" borderId="139" xfId="0" applyFont="1" applyBorder="1" applyAlignment="1" applyProtection="1">
      <alignment horizontal="left" vertical="center" indent="1"/>
    </xf>
    <xf numFmtId="0" fontId="8" fillId="0" borderId="139" xfId="0" applyFont="1" applyBorder="1" applyAlignment="1" applyProtection="1">
      <alignment vertical="center"/>
    </xf>
    <xf numFmtId="1" fontId="14" fillId="0" borderId="139" xfId="0" applyNumberFormat="1" applyFont="1" applyFill="1" applyBorder="1" applyAlignment="1" applyProtection="1">
      <alignment horizontal="right" vertical="center" indent="1"/>
    </xf>
    <xf numFmtId="0" fontId="21" fillId="0" borderId="139" xfId="0" applyFont="1" applyBorder="1" applyAlignment="1" applyProtection="1">
      <alignment horizontal="left" vertical="center"/>
    </xf>
    <xf numFmtId="166" fontId="17" fillId="0" borderId="139" xfId="0" applyNumberFormat="1" applyFont="1" applyFill="1" applyBorder="1" applyAlignment="1" applyProtection="1">
      <alignment horizontal="right" vertical="center"/>
    </xf>
    <xf numFmtId="166" fontId="12" fillId="0" borderId="0" xfId="0" applyNumberFormat="1" applyFont="1" applyFill="1" applyBorder="1" applyAlignment="1" applyProtection="1">
      <alignment horizontal="right" vertical="center"/>
    </xf>
    <xf numFmtId="166" fontId="12" fillId="0" borderId="99" xfId="0" applyNumberFormat="1" applyFont="1" applyFill="1" applyBorder="1" applyAlignment="1" applyProtection="1">
      <alignment horizontal="right" vertical="center"/>
    </xf>
    <xf numFmtId="0" fontId="14" fillId="0" borderId="63" xfId="0" applyFont="1" applyBorder="1" applyAlignment="1" applyProtection="1">
      <alignment vertical="center" wrapText="1"/>
    </xf>
    <xf numFmtId="0" fontId="9" fillId="9" borderId="136" xfId="0" applyFont="1" applyFill="1" applyBorder="1" applyAlignment="1" applyProtection="1">
      <alignment horizontal="left" vertical="center" indent="1"/>
    </xf>
    <xf numFmtId="0" fontId="14" fillId="9" borderId="137" xfId="0" applyFont="1" applyFill="1" applyBorder="1" applyAlignment="1" applyProtection="1">
      <alignment vertical="center" wrapText="1"/>
    </xf>
    <xf numFmtId="0" fontId="14" fillId="9" borderId="137" xfId="0" applyFont="1" applyFill="1" applyBorder="1" applyAlignment="1" applyProtection="1">
      <alignment vertical="center"/>
    </xf>
    <xf numFmtId="0" fontId="8" fillId="9" borderId="137" xfId="0" applyFont="1" applyFill="1" applyBorder="1" applyAlignment="1" applyProtection="1">
      <alignment vertical="center"/>
    </xf>
    <xf numFmtId="166" fontId="17" fillId="9" borderId="137" xfId="0" applyNumberFormat="1" applyFont="1" applyFill="1" applyBorder="1" applyAlignment="1" applyProtection="1">
      <alignment horizontal="right" vertical="center"/>
    </xf>
    <xf numFmtId="166" fontId="12" fillId="9" borderId="137" xfId="0" applyNumberFormat="1" applyFont="1" applyFill="1" applyBorder="1" applyAlignment="1" applyProtection="1">
      <alignment horizontal="right" vertical="center"/>
    </xf>
    <xf numFmtId="0" fontId="22" fillId="9" borderId="137" xfId="0" applyFont="1" applyFill="1" applyBorder="1" applyAlignment="1" applyProtection="1">
      <alignment vertical="center"/>
    </xf>
    <xf numFmtId="166" fontId="17" fillId="9" borderId="138" xfId="0" applyNumberFormat="1" applyFont="1" applyFill="1" applyBorder="1" applyAlignment="1" applyProtection="1">
      <alignment horizontal="right" vertical="center"/>
    </xf>
    <xf numFmtId="0" fontId="8" fillId="0" borderId="63" xfId="0" applyFont="1" applyBorder="1" applyAlignment="1" applyProtection="1">
      <alignment vertical="center"/>
    </xf>
    <xf numFmtId="0" fontId="8" fillId="0" borderId="98" xfId="0" applyFont="1" applyBorder="1" applyAlignment="1" applyProtection="1">
      <alignment vertical="center"/>
    </xf>
    <xf numFmtId="0" fontId="14" fillId="0" borderId="84" xfId="0" applyFont="1" applyBorder="1" applyAlignment="1" applyProtection="1">
      <alignment vertical="center"/>
    </xf>
    <xf numFmtId="0" fontId="14" fillId="0" borderId="84" xfId="0" applyFont="1" applyBorder="1" applyAlignment="1" applyProtection="1">
      <alignment vertical="center" wrapText="1"/>
    </xf>
    <xf numFmtId="0" fontId="14" fillId="0" borderId="85" xfId="0" applyFont="1" applyBorder="1" applyAlignment="1" applyProtection="1">
      <alignment vertical="center"/>
    </xf>
    <xf numFmtId="0" fontId="8" fillId="0" borderId="84" xfId="0" applyFont="1" applyBorder="1" applyAlignment="1" applyProtection="1">
      <alignment vertical="center"/>
    </xf>
    <xf numFmtId="0" fontId="21" fillId="0" borderId="84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8" fillId="0" borderId="99" xfId="0" applyFont="1" applyBorder="1" applyAlignment="1" applyProtection="1">
      <alignment vertical="center"/>
    </xf>
    <xf numFmtId="0" fontId="14" fillId="9" borderId="86" xfId="0" applyFont="1" applyFill="1" applyBorder="1" applyAlignment="1" applyProtection="1">
      <alignment vertical="center"/>
    </xf>
    <xf numFmtId="0" fontId="14" fillId="9" borderId="86" xfId="0" applyFont="1" applyFill="1" applyBorder="1" applyAlignment="1" applyProtection="1">
      <alignment vertical="center" wrapText="1"/>
    </xf>
    <xf numFmtId="0" fontId="14" fillId="9" borderId="87" xfId="0" applyFont="1" applyFill="1" applyBorder="1" applyAlignment="1" applyProtection="1">
      <alignment vertical="center"/>
    </xf>
    <xf numFmtId="0" fontId="8" fillId="9" borderId="86" xfId="0" applyFont="1" applyFill="1" applyBorder="1" applyAlignment="1" applyProtection="1">
      <alignment vertical="center"/>
    </xf>
    <xf numFmtId="0" fontId="21" fillId="9" borderId="86" xfId="0" applyFont="1" applyFill="1" applyBorder="1" applyAlignment="1" applyProtection="1">
      <alignment horizontal="left" vertical="center"/>
    </xf>
    <xf numFmtId="0" fontId="14" fillId="0" borderId="86" xfId="0" applyFont="1" applyBorder="1" applyAlignment="1" applyProtection="1">
      <alignment vertical="center"/>
    </xf>
    <xf numFmtId="0" fontId="14" fillId="0" borderId="86" xfId="0" applyFont="1" applyBorder="1" applyAlignment="1" applyProtection="1">
      <alignment vertical="center" wrapText="1"/>
    </xf>
    <xf numFmtId="0" fontId="14" fillId="0" borderId="87" xfId="0" applyFont="1" applyBorder="1" applyAlignment="1" applyProtection="1">
      <alignment vertical="center"/>
    </xf>
    <xf numFmtId="0" fontId="8" fillId="0" borderId="86" xfId="0" applyFont="1" applyBorder="1" applyAlignment="1" applyProtection="1">
      <alignment vertical="center"/>
    </xf>
    <xf numFmtId="0" fontId="21" fillId="0" borderId="86" xfId="0" applyFont="1" applyBorder="1" applyAlignment="1" applyProtection="1">
      <alignment horizontal="left" vertical="center"/>
    </xf>
    <xf numFmtId="0" fontId="8" fillId="9" borderId="88" xfId="0" applyFont="1" applyFill="1" applyBorder="1" applyAlignment="1" applyProtection="1">
      <alignment vertical="center"/>
    </xf>
    <xf numFmtId="0" fontId="8" fillId="0" borderId="143" xfId="0" applyFont="1" applyBorder="1" applyAlignment="1" applyProtection="1">
      <alignment vertical="center"/>
    </xf>
    <xf numFmtId="0" fontId="14" fillId="0" borderId="139" xfId="0" applyFont="1" applyBorder="1" applyAlignment="1" applyProtection="1">
      <alignment vertical="center"/>
    </xf>
    <xf numFmtId="0" fontId="14" fillId="0" borderId="139" xfId="0" applyFont="1" applyBorder="1" applyAlignment="1" applyProtection="1">
      <alignment vertical="center" wrapText="1"/>
    </xf>
    <xf numFmtId="0" fontId="14" fillId="0" borderId="144" xfId="0" applyFont="1" applyBorder="1" applyAlignment="1" applyProtection="1">
      <alignment vertical="center"/>
    </xf>
    <xf numFmtId="0" fontId="8" fillId="0" borderId="151" xfId="0" applyFont="1" applyBorder="1" applyAlignment="1" applyProtection="1">
      <alignment vertical="center"/>
    </xf>
    <xf numFmtId="0" fontId="14" fillId="0" borderId="152" xfId="0" applyFont="1" applyBorder="1" applyAlignment="1" applyProtection="1">
      <alignment horizontal="left" vertical="center" wrapText="1"/>
    </xf>
    <xf numFmtId="0" fontId="14" fillId="0" borderId="139" xfId="0" applyFont="1" applyBorder="1" applyAlignment="1" applyProtection="1">
      <alignment horizontal="left" vertical="center" wrapText="1"/>
    </xf>
    <xf numFmtId="0" fontId="14" fillId="0" borderId="92" xfId="0" applyFont="1" applyBorder="1" applyAlignment="1" applyProtection="1">
      <alignment horizontal="left" vertical="center" indent="1"/>
    </xf>
    <xf numFmtId="0" fontId="14" fillId="0" borderId="92" xfId="0" applyFont="1" applyBorder="1" applyAlignment="1" applyProtection="1">
      <alignment vertical="center"/>
    </xf>
    <xf numFmtId="0" fontId="8" fillId="0" borderId="92" xfId="0" applyFont="1" applyBorder="1" applyAlignment="1" applyProtection="1">
      <alignment vertical="center"/>
    </xf>
    <xf numFmtId="0" fontId="21" fillId="0" borderId="92" xfId="0" applyFont="1" applyBorder="1" applyAlignment="1" applyProtection="1">
      <alignment horizontal="left" vertical="center"/>
    </xf>
    <xf numFmtId="0" fontId="14" fillId="9" borderId="110" xfId="0" applyFont="1" applyFill="1" applyBorder="1" applyAlignment="1" applyProtection="1">
      <alignment horizontal="left" vertical="center" indent="1"/>
    </xf>
    <xf numFmtId="0" fontId="14" fillId="9" borderId="110" xfId="0" applyFont="1" applyFill="1" applyBorder="1" applyAlignment="1" applyProtection="1">
      <alignment vertical="center"/>
    </xf>
    <xf numFmtId="0" fontId="8" fillId="9" borderId="110" xfId="0" applyFont="1" applyFill="1" applyBorder="1" applyAlignment="1" applyProtection="1">
      <alignment vertical="center"/>
    </xf>
    <xf numFmtId="0" fontId="21" fillId="9" borderId="11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14" fillId="0" borderId="115" xfId="0" applyFont="1" applyBorder="1" applyAlignment="1" applyProtection="1">
      <alignment horizontal="left" vertical="center" indent="1"/>
    </xf>
    <xf numFmtId="0" fontId="14" fillId="0" borderId="115" xfId="0" applyFont="1" applyBorder="1" applyAlignment="1" applyProtection="1">
      <alignment vertical="center"/>
    </xf>
    <xf numFmtId="0" fontId="8" fillId="0" borderId="115" xfId="0" applyFont="1" applyBorder="1" applyAlignment="1" applyProtection="1">
      <alignment vertical="center"/>
    </xf>
    <xf numFmtId="0" fontId="21" fillId="0" borderId="115" xfId="0" applyFont="1" applyBorder="1" applyAlignment="1" applyProtection="1">
      <alignment horizontal="left" vertical="center"/>
    </xf>
    <xf numFmtId="0" fontId="14" fillId="9" borderId="86" xfId="0" applyFont="1" applyFill="1" applyBorder="1" applyAlignment="1" applyProtection="1">
      <alignment horizontal="left" vertical="center" indent="1"/>
    </xf>
    <xf numFmtId="0" fontId="14" fillId="0" borderId="86" xfId="0" applyFont="1" applyBorder="1" applyAlignment="1" applyProtection="1">
      <alignment horizontal="left" vertical="center" indent="1"/>
    </xf>
    <xf numFmtId="0" fontId="14" fillId="0" borderId="110" xfId="0" applyFont="1" applyBorder="1" applyAlignment="1" applyProtection="1">
      <alignment horizontal="left" vertical="center" indent="1"/>
    </xf>
    <xf numFmtId="0" fontId="14" fillId="0" borderId="110" xfId="0" applyFont="1" applyBorder="1" applyAlignment="1" applyProtection="1">
      <alignment vertical="center"/>
    </xf>
    <xf numFmtId="0" fontId="8" fillId="0" borderId="110" xfId="0" applyFont="1" applyBorder="1" applyAlignment="1" applyProtection="1">
      <alignment vertical="center"/>
    </xf>
    <xf numFmtId="0" fontId="14" fillId="0" borderId="34" xfId="0" applyFont="1" applyBorder="1" applyAlignment="1" applyProtection="1">
      <alignment horizontal="left" vertical="center" indent="1"/>
    </xf>
    <xf numFmtId="0" fontId="14" fillId="0" borderId="34" xfId="0" applyFont="1" applyBorder="1" applyAlignment="1" applyProtection="1">
      <alignment horizontal="left" vertical="center"/>
    </xf>
    <xf numFmtId="0" fontId="14" fillId="0" borderId="34" xfId="0" applyFont="1" applyBorder="1" applyAlignment="1" applyProtection="1">
      <alignment horizontal="left" vertical="center" wrapText="1" indent="1"/>
    </xf>
    <xf numFmtId="0" fontId="14" fillId="0" borderId="34" xfId="0" applyFont="1" applyBorder="1" applyAlignment="1" applyProtection="1">
      <alignment vertical="center"/>
    </xf>
    <xf numFmtId="0" fontId="8" fillId="0" borderId="34" xfId="0" applyFont="1" applyBorder="1" applyAlignment="1" applyProtection="1">
      <alignment vertical="center"/>
    </xf>
    <xf numFmtId="1" fontId="14" fillId="0" borderId="34" xfId="0" applyNumberFormat="1" applyFont="1" applyFill="1" applyBorder="1" applyAlignment="1" applyProtection="1">
      <alignment horizontal="right" vertical="center" indent="1"/>
    </xf>
    <xf numFmtId="0" fontId="21" fillId="0" borderId="34" xfId="0" applyFont="1" applyBorder="1" applyAlignment="1" applyProtection="1">
      <alignment horizontal="left" vertical="center"/>
    </xf>
    <xf numFmtId="166" fontId="19" fillId="0" borderId="34" xfId="0" applyNumberFormat="1" applyFont="1" applyFill="1" applyBorder="1" applyAlignment="1" applyProtection="1">
      <alignment horizontal="right" vertical="center"/>
    </xf>
    <xf numFmtId="0" fontId="14" fillId="0" borderId="127" xfId="0" applyFont="1" applyBorder="1" applyAlignment="1" applyProtection="1">
      <alignment horizontal="left" vertical="center" indent="1"/>
    </xf>
    <xf numFmtId="0" fontId="3" fillId="0" borderId="128" xfId="0" applyFont="1" applyBorder="1" applyAlignment="1" applyProtection="1">
      <alignment horizontal="center" vertical="center"/>
    </xf>
    <xf numFmtId="0" fontId="8" fillId="0" borderId="128" xfId="0" applyFont="1" applyBorder="1" applyAlignment="1" applyProtection="1">
      <alignment horizontal="center" vertical="center"/>
    </xf>
    <xf numFmtId="0" fontId="14" fillId="0" borderId="125" xfId="0" applyFont="1" applyBorder="1" applyAlignment="1" applyProtection="1">
      <alignment horizontal="left" vertical="center" indent="1"/>
    </xf>
    <xf numFmtId="0" fontId="14" fillId="0" borderId="120" xfId="0" applyFont="1" applyBorder="1" applyAlignment="1" applyProtection="1">
      <alignment horizontal="left" vertical="center"/>
    </xf>
    <xf numFmtId="0" fontId="8" fillId="0" borderId="120" xfId="0" applyFont="1" applyBorder="1" applyAlignment="1" applyProtection="1">
      <alignment horizontal="center" vertical="center"/>
    </xf>
    <xf numFmtId="0" fontId="14" fillId="0" borderId="121" xfId="0" applyFont="1" applyBorder="1" applyAlignment="1" applyProtection="1">
      <alignment horizontal="left" vertical="center" indent="1"/>
    </xf>
    <xf numFmtId="0" fontId="14" fillId="0" borderId="122" xfId="0" applyFont="1" applyBorder="1" applyAlignment="1" applyProtection="1">
      <alignment horizontal="left" vertical="center"/>
    </xf>
    <xf numFmtId="0" fontId="8" fillId="0" borderId="122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8" fillId="0" borderId="1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vertical="center"/>
    </xf>
    <xf numFmtId="166" fontId="8" fillId="0" borderId="11" xfId="0" applyNumberFormat="1" applyFont="1" applyBorder="1" applyAlignment="1" applyProtection="1">
      <alignment horizontal="right" vertical="center"/>
    </xf>
    <xf numFmtId="166" fontId="8" fillId="0" borderId="5" xfId="0" applyNumberFormat="1" applyFont="1" applyBorder="1" applyAlignment="1" applyProtection="1">
      <alignment horizontal="right" vertical="center"/>
    </xf>
    <xf numFmtId="0" fontId="27" fillId="0" borderId="6" xfId="0" applyFont="1" applyBorder="1" applyAlignment="1" applyProtection="1">
      <alignment horizontal="left" vertical="center" indent="1"/>
    </xf>
    <xf numFmtId="0" fontId="10" fillId="0" borderId="34" xfId="0" applyFont="1" applyBorder="1" applyAlignment="1" applyProtection="1">
      <alignment vertical="center"/>
    </xf>
    <xf numFmtId="164" fontId="10" fillId="0" borderId="34" xfId="0" applyNumberFormat="1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left" vertical="center" indent="1"/>
    </xf>
    <xf numFmtId="0" fontId="8" fillId="0" borderId="2" xfId="0" applyFont="1" applyBorder="1" applyAlignment="1" applyProtection="1">
      <alignment horizontal="left" vertical="center" indent="1"/>
    </xf>
    <xf numFmtId="164" fontId="8" fillId="0" borderId="2" xfId="0" applyNumberFormat="1" applyFont="1" applyBorder="1" applyAlignment="1" applyProtection="1">
      <alignment horizontal="left" vertical="center" indent="1"/>
    </xf>
    <xf numFmtId="0" fontId="7" fillId="0" borderId="11" xfId="0" applyFont="1" applyBorder="1" applyAlignment="1" applyProtection="1">
      <alignment horizontal="left" vertical="center" indent="1"/>
    </xf>
    <xf numFmtId="0" fontId="3" fillId="0" borderId="11" xfId="0" applyFont="1" applyBorder="1" applyAlignment="1" applyProtection="1">
      <alignment horizontal="left" vertical="center" indent="1"/>
    </xf>
    <xf numFmtId="0" fontId="8" fillId="0" borderId="11" xfId="0" applyFont="1" applyBorder="1" applyAlignment="1" applyProtection="1">
      <alignment horizontal="left" vertical="center" indent="1"/>
    </xf>
    <xf numFmtId="164" fontId="8" fillId="0" borderId="11" xfId="0" applyNumberFormat="1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7" fillId="0" borderId="83" xfId="0" applyFont="1" applyBorder="1" applyAlignment="1" applyProtection="1">
      <alignment horizontal="left" vertical="center" indent="1"/>
    </xf>
    <xf numFmtId="0" fontId="3" fillId="0" borderId="83" xfId="0" applyFont="1" applyBorder="1" applyAlignment="1" applyProtection="1">
      <alignment horizontal="left" vertical="center" indent="1"/>
    </xf>
    <xf numFmtId="0" fontId="8" fillId="0" borderId="83" xfId="0" applyFont="1" applyBorder="1" applyAlignment="1" applyProtection="1">
      <alignment horizontal="left" vertical="center" indent="1"/>
    </xf>
    <xf numFmtId="164" fontId="8" fillId="0" borderId="83" xfId="0" applyNumberFormat="1" applyFont="1" applyBorder="1" applyAlignment="1" applyProtection="1">
      <alignment horizontal="left" vertical="center" indent="1"/>
    </xf>
    <xf numFmtId="0" fontId="8" fillId="0" borderId="34" xfId="0" applyFont="1" applyBorder="1" applyAlignment="1" applyProtection="1">
      <alignment horizontal="left" vertical="center" wrapText="1" indent="1"/>
    </xf>
    <xf numFmtId="0" fontId="8" fillId="0" borderId="34" xfId="0" applyFont="1" applyBorder="1" applyAlignment="1" applyProtection="1">
      <alignment horizontal="left" vertical="center" indent="1"/>
    </xf>
    <xf numFmtId="164" fontId="8" fillId="0" borderId="34" xfId="0" applyNumberFormat="1" applyFont="1" applyBorder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top" wrapText="1"/>
    </xf>
    <xf numFmtId="0" fontId="8" fillId="0" borderId="0" xfId="0" applyFont="1" applyProtection="1"/>
    <xf numFmtId="0" fontId="7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3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vertical="top" wrapText="1"/>
    </xf>
    <xf numFmtId="0" fontId="25" fillId="0" borderId="0" xfId="0" applyFont="1" applyAlignment="1" applyProtection="1">
      <alignment horizontal="left" vertical="center" indent="1"/>
    </xf>
    <xf numFmtId="0" fontId="26" fillId="0" borderId="0" xfId="0" applyFont="1" applyAlignment="1" applyProtection="1">
      <alignment horizontal="left" vertical="center" indent="1"/>
    </xf>
    <xf numFmtId="0" fontId="26" fillId="0" borderId="0" xfId="0" applyFont="1" applyBorder="1" applyAlignment="1" applyProtection="1">
      <alignment horizontal="center" vertical="center" wrapText="1"/>
    </xf>
    <xf numFmtId="0" fontId="14" fillId="0" borderId="93" xfId="0" applyFont="1" applyBorder="1" applyAlignment="1" applyProtection="1">
      <alignment horizontal="left" vertical="center" indent="1"/>
    </xf>
    <xf numFmtId="0" fontId="8" fillId="0" borderId="183" xfId="0" applyFont="1" applyBorder="1" applyAlignment="1" applyProtection="1">
      <alignment vertical="center"/>
    </xf>
    <xf numFmtId="0" fontId="14" fillId="9" borderId="87" xfId="0" applyFont="1" applyFill="1" applyBorder="1" applyAlignment="1" applyProtection="1">
      <alignment horizontal="left" vertical="center" indent="1"/>
    </xf>
    <xf numFmtId="0" fontId="8" fillId="9" borderId="141" xfId="0" applyFont="1" applyFill="1" applyBorder="1" applyAlignment="1" applyProtection="1">
      <alignment vertical="center"/>
    </xf>
    <xf numFmtId="0" fontId="14" fillId="0" borderId="87" xfId="0" applyFont="1" applyBorder="1" applyAlignment="1" applyProtection="1">
      <alignment horizontal="left" vertical="center" indent="1"/>
    </xf>
    <xf numFmtId="0" fontId="8" fillId="0" borderId="141" xfId="0" applyFont="1" applyBorder="1" applyAlignment="1" applyProtection="1">
      <alignment vertical="center"/>
    </xf>
    <xf numFmtId="0" fontId="14" fillId="9" borderId="174" xfId="0" applyFont="1" applyFill="1" applyBorder="1" applyAlignment="1" applyProtection="1">
      <alignment horizontal="left" vertical="center" indent="1"/>
    </xf>
    <xf numFmtId="0" fontId="14" fillId="9" borderId="172" xfId="0" applyFont="1" applyFill="1" applyBorder="1" applyAlignment="1" applyProtection="1">
      <alignment horizontal="left" vertical="center" indent="1"/>
    </xf>
    <xf numFmtId="0" fontId="14" fillId="9" borderId="172" xfId="0" applyFont="1" applyFill="1" applyBorder="1" applyAlignment="1" applyProtection="1">
      <alignment vertical="center"/>
    </xf>
    <xf numFmtId="0" fontId="8" fillId="9" borderId="184" xfId="0" applyFont="1" applyFill="1" applyBorder="1" applyAlignment="1" applyProtection="1">
      <alignment vertical="center"/>
    </xf>
    <xf numFmtId="0" fontId="21" fillId="9" borderId="172" xfId="0" applyFont="1" applyFill="1" applyBorder="1" applyAlignment="1" applyProtection="1">
      <alignment horizontal="left" vertical="center"/>
    </xf>
    <xf numFmtId="0" fontId="8" fillId="9" borderId="172" xfId="0" applyFont="1" applyFill="1" applyBorder="1" applyAlignment="1" applyProtection="1">
      <alignment vertical="center"/>
    </xf>
    <xf numFmtId="0" fontId="14" fillId="0" borderId="29" xfId="0" applyFont="1" applyBorder="1" applyAlignment="1" applyProtection="1">
      <alignment horizontal="left" vertical="center" wrapText="1" indent="1"/>
    </xf>
    <xf numFmtId="0" fontId="14" fillId="0" borderId="29" xfId="0" applyFont="1" applyBorder="1" applyAlignment="1" applyProtection="1">
      <alignment horizontal="left" vertical="center" indent="1"/>
    </xf>
    <xf numFmtId="0" fontId="14" fillId="0" borderId="29" xfId="0" applyFont="1" applyBorder="1" applyAlignment="1" applyProtection="1">
      <alignment vertical="center"/>
    </xf>
    <xf numFmtId="0" fontId="8" fillId="0" borderId="29" xfId="0" applyFont="1" applyBorder="1" applyAlignment="1" applyProtection="1">
      <alignment vertical="center"/>
    </xf>
    <xf numFmtId="1" fontId="14" fillId="0" borderId="29" xfId="0" applyNumberFormat="1" applyFont="1" applyFill="1" applyBorder="1" applyAlignment="1" applyProtection="1">
      <alignment horizontal="right" vertical="center" indent="1"/>
    </xf>
    <xf numFmtId="0" fontId="21" fillId="0" borderId="29" xfId="0" applyFont="1" applyBorder="1" applyAlignment="1" applyProtection="1">
      <alignment horizontal="left" vertical="center"/>
    </xf>
    <xf numFmtId="166" fontId="19" fillId="0" borderId="29" xfId="0" applyNumberFormat="1" applyFont="1" applyFill="1" applyBorder="1" applyAlignment="1" applyProtection="1">
      <alignment horizontal="right" vertical="center"/>
    </xf>
    <xf numFmtId="166" fontId="12" fillId="0" borderId="29" xfId="0" applyNumberFormat="1" applyFont="1" applyFill="1" applyBorder="1" applyAlignment="1" applyProtection="1">
      <alignment horizontal="right" vertical="center"/>
    </xf>
    <xf numFmtId="0" fontId="14" fillId="0" borderId="162" xfId="0" applyFont="1" applyBorder="1" applyAlignment="1" applyProtection="1">
      <alignment horizontal="left" vertical="center" indent="1"/>
    </xf>
    <xf numFmtId="0" fontId="14" fillId="0" borderId="162" xfId="0" applyFont="1" applyBorder="1" applyAlignment="1" applyProtection="1">
      <alignment vertical="center"/>
    </xf>
    <xf numFmtId="0" fontId="8" fillId="0" borderId="185" xfId="0" applyFont="1" applyBorder="1" applyAlignment="1" applyProtection="1">
      <alignment vertical="center"/>
    </xf>
    <xf numFmtId="0" fontId="21" fillId="0" borderId="162" xfId="0" applyFont="1" applyBorder="1" applyAlignment="1" applyProtection="1">
      <alignment horizontal="left" vertical="center"/>
    </xf>
    <xf numFmtId="0" fontId="8" fillId="0" borderId="162" xfId="0" applyFont="1" applyBorder="1" applyAlignment="1" applyProtection="1">
      <alignment vertical="center"/>
    </xf>
    <xf numFmtId="0" fontId="14" fillId="9" borderId="165" xfId="0" applyFont="1" applyFill="1" applyBorder="1" applyAlignment="1" applyProtection="1">
      <alignment horizontal="left" vertical="center" indent="1"/>
    </xf>
    <xf numFmtId="0" fontId="14" fillId="9" borderId="165" xfId="0" applyFont="1" applyFill="1" applyBorder="1" applyAlignment="1" applyProtection="1">
      <alignment vertical="center"/>
    </xf>
    <xf numFmtId="0" fontId="8" fillId="9" borderId="166" xfId="0" applyFont="1" applyFill="1" applyBorder="1" applyAlignment="1" applyProtection="1">
      <alignment vertical="center"/>
    </xf>
    <xf numFmtId="0" fontId="21" fillId="9" borderId="165" xfId="0" applyFont="1" applyFill="1" applyBorder="1" applyAlignment="1" applyProtection="1">
      <alignment horizontal="left" vertical="center"/>
    </xf>
    <xf numFmtId="0" fontId="8" fillId="9" borderId="165" xfId="0" applyFont="1" applyFill="1" applyBorder="1" applyAlignment="1" applyProtection="1">
      <alignment vertical="center"/>
    </xf>
    <xf numFmtId="0" fontId="14" fillId="0" borderId="165" xfId="0" applyFont="1" applyBorder="1" applyAlignment="1" applyProtection="1">
      <alignment horizontal="left" vertical="center" indent="1"/>
    </xf>
    <xf numFmtId="0" fontId="14" fillId="0" borderId="165" xfId="0" applyFont="1" applyBorder="1" applyAlignment="1" applyProtection="1">
      <alignment vertical="center"/>
    </xf>
    <xf numFmtId="0" fontId="4" fillId="0" borderId="166" xfId="0" applyFont="1" applyBorder="1" applyAlignment="1" applyProtection="1">
      <alignment vertical="center"/>
    </xf>
    <xf numFmtId="0" fontId="21" fillId="0" borderId="165" xfId="0" applyFont="1" applyBorder="1" applyAlignment="1" applyProtection="1">
      <alignment horizontal="left" vertical="center"/>
    </xf>
    <xf numFmtId="0" fontId="8" fillId="0" borderId="165" xfId="0" applyFont="1" applyBorder="1" applyAlignment="1" applyProtection="1">
      <alignment vertical="center"/>
    </xf>
    <xf numFmtId="0" fontId="8" fillId="0" borderId="166" xfId="0" applyFont="1" applyBorder="1" applyAlignment="1" applyProtection="1">
      <alignment vertical="center"/>
    </xf>
    <xf numFmtId="0" fontId="4" fillId="9" borderId="166" xfId="0" applyFont="1" applyFill="1" applyBorder="1" applyAlignment="1" applyProtection="1">
      <alignment vertical="center"/>
    </xf>
    <xf numFmtId="0" fontId="14" fillId="9" borderId="166" xfId="0" applyFont="1" applyFill="1" applyBorder="1" applyAlignment="1" applyProtection="1">
      <alignment vertical="center"/>
    </xf>
    <xf numFmtId="0" fontId="14" fillId="0" borderId="166" xfId="0" applyFont="1" applyFill="1" applyBorder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0" fontId="14" fillId="9" borderId="122" xfId="0" applyFont="1" applyFill="1" applyBorder="1" applyAlignment="1" applyProtection="1">
      <alignment horizontal="left" vertical="center" indent="1"/>
    </xf>
    <xf numFmtId="0" fontId="14" fillId="9" borderId="122" xfId="0" applyFont="1" applyFill="1" applyBorder="1" applyAlignment="1" applyProtection="1">
      <alignment vertical="center"/>
    </xf>
    <xf numFmtId="0" fontId="8" fillId="9" borderId="186" xfId="0" applyFont="1" applyFill="1" applyBorder="1" applyAlignment="1" applyProtection="1">
      <alignment vertical="center"/>
    </xf>
    <xf numFmtId="0" fontId="21" fillId="9" borderId="122" xfId="0" applyFont="1" applyFill="1" applyBorder="1" applyAlignment="1" applyProtection="1">
      <alignment horizontal="left" vertical="center"/>
    </xf>
    <xf numFmtId="0" fontId="8" fillId="9" borderId="122" xfId="0" applyFont="1" applyFill="1" applyBorder="1" applyAlignment="1" applyProtection="1">
      <alignment vertical="center"/>
    </xf>
    <xf numFmtId="0" fontId="27" fillId="0" borderId="1" xfId="0" applyFont="1" applyBorder="1" applyAlignment="1" applyProtection="1">
      <alignment horizontal="left" vertical="center" indent="1"/>
    </xf>
    <xf numFmtId="0" fontId="10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/>
    </xf>
    <xf numFmtId="164" fontId="10" fillId="0" borderId="2" xfId="0" applyNumberFormat="1" applyFont="1" applyBorder="1" applyAlignment="1" applyProtection="1">
      <alignment horizontal="right" vertical="center"/>
    </xf>
    <xf numFmtId="0" fontId="15" fillId="5" borderId="59" xfId="0" applyFont="1" applyFill="1" applyBorder="1" applyAlignment="1">
      <alignment horizontal="left" vertical="center" wrapText="1" indent="1"/>
    </xf>
    <xf numFmtId="0" fontId="15" fillId="5" borderId="24" xfId="0" applyFont="1" applyFill="1" applyBorder="1" applyAlignment="1">
      <alignment horizontal="left" vertical="center" wrapText="1" indent="1"/>
    </xf>
    <xf numFmtId="0" fontId="15" fillId="5" borderId="19" xfId="0" applyFont="1" applyFill="1" applyBorder="1" applyAlignment="1">
      <alignment horizontal="left" vertical="center" wrapText="1" indent="1"/>
    </xf>
    <xf numFmtId="0" fontId="4" fillId="2" borderId="29" xfId="0" applyFont="1" applyFill="1" applyBorder="1" applyAlignment="1">
      <alignment horizontal="left" vertical="center" wrapText="1" indent="1"/>
    </xf>
    <xf numFmtId="0" fontId="15" fillId="4" borderId="59" xfId="0" applyFont="1" applyFill="1" applyBorder="1" applyAlignment="1">
      <alignment horizontal="left" vertical="center" wrapText="1" indent="1"/>
    </xf>
    <xf numFmtId="0" fontId="15" fillId="4" borderId="24" xfId="0" applyFont="1" applyFill="1" applyBorder="1" applyAlignment="1">
      <alignment horizontal="left" vertical="center" wrapText="1" indent="1"/>
    </xf>
    <xf numFmtId="0" fontId="15" fillId="4" borderId="19" xfId="0" applyFont="1" applyFill="1" applyBorder="1" applyAlignment="1">
      <alignment horizontal="left" vertical="center" wrapText="1" indent="1"/>
    </xf>
    <xf numFmtId="0" fontId="1" fillId="0" borderId="0" xfId="0" applyFont="1" applyAlignment="1" applyProtection="1">
      <alignment horizontal="left" vertical="center" indent="1"/>
    </xf>
    <xf numFmtId="166" fontId="15" fillId="5" borderId="23" xfId="0" applyNumberFormat="1" applyFont="1" applyFill="1" applyBorder="1" applyAlignment="1">
      <alignment horizontal="center" vertical="center"/>
    </xf>
    <xf numFmtId="166" fontId="15" fillId="5" borderId="19" xfId="0" applyNumberFormat="1" applyFont="1" applyFill="1" applyBorder="1" applyAlignment="1">
      <alignment horizontal="center" vertical="center"/>
    </xf>
    <xf numFmtId="166" fontId="15" fillId="4" borderId="27" xfId="0" applyNumberFormat="1" applyFont="1" applyFill="1" applyBorder="1" applyAlignment="1">
      <alignment horizontal="center" vertical="center"/>
    </xf>
    <xf numFmtId="166" fontId="15" fillId="4" borderId="78" xfId="0" applyNumberFormat="1" applyFont="1" applyFill="1" applyBorder="1" applyAlignment="1">
      <alignment horizontal="center" vertical="center"/>
    </xf>
    <xf numFmtId="0" fontId="15" fillId="4" borderId="191" xfId="0" applyFont="1" applyFill="1" applyBorder="1" applyAlignment="1">
      <alignment horizontal="left" vertical="center" wrapText="1" indent="1"/>
    </xf>
    <xf numFmtId="0" fontId="15" fillId="4" borderId="192" xfId="0" applyFont="1" applyFill="1" applyBorder="1" applyAlignment="1">
      <alignment horizontal="left" vertical="center" wrapText="1" indent="1"/>
    </xf>
    <xf numFmtId="0" fontId="15" fillId="4" borderId="189" xfId="0" applyFont="1" applyFill="1" applyBorder="1" applyAlignment="1">
      <alignment horizontal="left" vertical="center" wrapText="1" indent="1"/>
    </xf>
    <xf numFmtId="0" fontId="15" fillId="4" borderId="190" xfId="0" applyFont="1" applyFill="1" applyBorder="1" applyAlignment="1">
      <alignment horizontal="left" vertical="center" wrapText="1" indent="1"/>
    </xf>
    <xf numFmtId="0" fontId="15" fillId="5" borderId="189" xfId="0" applyFont="1" applyFill="1" applyBorder="1" applyAlignment="1">
      <alignment horizontal="left" vertical="center" wrapText="1" indent="1"/>
    </xf>
    <xf numFmtId="0" fontId="15" fillId="5" borderId="190" xfId="0" applyFont="1" applyFill="1" applyBorder="1" applyAlignment="1">
      <alignment horizontal="left" vertical="center" wrapText="1" indent="1"/>
    </xf>
    <xf numFmtId="0" fontId="15" fillId="4" borderId="187" xfId="0" applyFont="1" applyFill="1" applyBorder="1" applyAlignment="1">
      <alignment horizontal="left" vertical="center" wrapText="1" indent="1"/>
    </xf>
    <xf numFmtId="0" fontId="15" fillId="4" borderId="188" xfId="0" applyFont="1" applyFill="1" applyBorder="1" applyAlignment="1">
      <alignment horizontal="left" vertical="center" wrapText="1" indent="1"/>
    </xf>
    <xf numFmtId="166" fontId="15" fillId="4" borderId="188" xfId="0" applyNumberFormat="1" applyFont="1" applyFill="1" applyBorder="1" applyAlignment="1">
      <alignment horizontal="right" vertical="center" indent="1"/>
    </xf>
    <xf numFmtId="166" fontId="15" fillId="5" borderId="190" xfId="0" applyNumberFormat="1" applyFont="1" applyFill="1" applyBorder="1" applyAlignment="1">
      <alignment horizontal="right" vertical="center" indent="1"/>
    </xf>
    <xf numFmtId="164" fontId="15" fillId="4" borderId="190" xfId="0" applyNumberFormat="1" applyFont="1" applyFill="1" applyBorder="1" applyAlignment="1">
      <alignment horizontal="right" vertical="center" indent="1"/>
    </xf>
    <xf numFmtId="164" fontId="15" fillId="5" borderId="190" xfId="0" applyNumberFormat="1" applyFont="1" applyFill="1" applyBorder="1" applyAlignment="1">
      <alignment horizontal="right" vertical="center" indent="1"/>
    </xf>
    <xf numFmtId="164" fontId="15" fillId="4" borderId="192" xfId="0" applyNumberFormat="1" applyFont="1" applyFill="1" applyBorder="1" applyAlignment="1">
      <alignment horizontal="right" vertical="center" indent="1"/>
    </xf>
    <xf numFmtId="165" fontId="8" fillId="4" borderId="21" xfId="1" applyNumberFormat="1" applyFont="1" applyFill="1" applyBorder="1" applyAlignment="1">
      <alignment horizontal="right" vertical="center" indent="1"/>
    </xf>
    <xf numFmtId="165" fontId="8" fillId="4" borderId="57" xfId="1" applyNumberFormat="1" applyFont="1" applyFill="1" applyBorder="1" applyAlignment="1">
      <alignment horizontal="right" vertical="center" indent="1"/>
    </xf>
    <xf numFmtId="165" fontId="8" fillId="5" borderId="25" xfId="1" applyNumberFormat="1" applyFont="1" applyFill="1" applyBorder="1" applyAlignment="1">
      <alignment horizontal="right" vertical="center" indent="1"/>
    </xf>
    <xf numFmtId="165" fontId="8" fillId="5" borderId="55" xfId="1" applyNumberFormat="1" applyFont="1" applyFill="1" applyBorder="1" applyAlignment="1">
      <alignment horizontal="right" vertical="center" indent="1"/>
    </xf>
    <xf numFmtId="166" fontId="15" fillId="5" borderId="23" xfId="0" applyNumberFormat="1" applyFont="1" applyFill="1" applyBorder="1" applyAlignment="1">
      <alignment horizontal="right" vertical="center" indent="1"/>
    </xf>
    <xf numFmtId="166" fontId="15" fillId="5" borderId="19" xfId="0" applyNumberFormat="1" applyFont="1" applyFill="1" applyBorder="1" applyAlignment="1">
      <alignment horizontal="right" vertical="center" indent="1"/>
    </xf>
    <xf numFmtId="166" fontId="15" fillId="4" borderId="47" xfId="0" applyNumberFormat="1" applyFont="1" applyFill="1" applyBorder="1" applyAlignment="1">
      <alignment horizontal="right" vertical="center" indent="1"/>
    </xf>
    <xf numFmtId="166" fontId="15" fillId="4" borderId="38" xfId="0" applyNumberFormat="1" applyFont="1" applyFill="1" applyBorder="1" applyAlignment="1">
      <alignment horizontal="right" vertical="center" indent="1"/>
    </xf>
    <xf numFmtId="0" fontId="15" fillId="5" borderId="40" xfId="0" applyFont="1" applyFill="1" applyBorder="1" applyAlignment="1">
      <alignment horizontal="left" vertical="center" wrapText="1" indent="1"/>
    </xf>
    <xf numFmtId="0" fontId="15" fillId="5" borderId="41" xfId="0" applyFont="1" applyFill="1" applyBorder="1" applyAlignment="1">
      <alignment horizontal="left" vertical="center" wrapText="1" indent="1"/>
    </xf>
    <xf numFmtId="0" fontId="15" fillId="5" borderId="42" xfId="0" applyFont="1" applyFill="1" applyBorder="1" applyAlignment="1">
      <alignment horizontal="left" vertical="center" wrapText="1" indent="1"/>
    </xf>
    <xf numFmtId="0" fontId="15" fillId="4" borderId="39" xfId="0" applyFont="1" applyFill="1" applyBorder="1" applyAlignment="1">
      <alignment horizontal="left" vertical="center" wrapText="1" indent="1"/>
    </xf>
    <xf numFmtId="0" fontId="15" fillId="4" borderId="24" xfId="0" applyFont="1" applyFill="1" applyBorder="1" applyAlignment="1">
      <alignment horizontal="left" vertical="center" wrapText="1" indent="1"/>
    </xf>
    <xf numFmtId="0" fontId="15" fillId="4" borderId="19" xfId="0" applyFont="1" applyFill="1" applyBorder="1" applyAlignment="1">
      <alignment horizontal="left" vertical="center" wrapText="1" indent="1"/>
    </xf>
    <xf numFmtId="0" fontId="15" fillId="5" borderId="39" xfId="0" applyFont="1" applyFill="1" applyBorder="1" applyAlignment="1">
      <alignment horizontal="left" vertical="center" wrapText="1" indent="1"/>
    </xf>
    <xf numFmtId="0" fontId="15" fillId="5" borderId="24" xfId="0" applyFont="1" applyFill="1" applyBorder="1" applyAlignment="1">
      <alignment horizontal="left" vertical="center" wrapText="1" indent="1"/>
    </xf>
    <xf numFmtId="0" fontId="15" fillId="5" borderId="19" xfId="0" applyFont="1" applyFill="1" applyBorder="1" applyAlignment="1">
      <alignment horizontal="left" vertical="center" wrapText="1" indent="1"/>
    </xf>
    <xf numFmtId="0" fontId="15" fillId="5" borderId="36" xfId="0" applyFont="1" applyFill="1" applyBorder="1" applyAlignment="1">
      <alignment horizontal="left" vertical="center" wrapText="1" indent="1"/>
    </xf>
    <xf numFmtId="0" fontId="15" fillId="5" borderId="37" xfId="0" applyFont="1" applyFill="1" applyBorder="1" applyAlignment="1">
      <alignment horizontal="left" vertical="center" wrapText="1" indent="1"/>
    </xf>
    <xf numFmtId="0" fontId="15" fillId="5" borderId="38" xfId="0" applyFont="1" applyFill="1" applyBorder="1" applyAlignment="1">
      <alignment horizontal="left" vertical="center" wrapText="1" indent="1"/>
    </xf>
    <xf numFmtId="0" fontId="15" fillId="4" borderId="40" xfId="0" applyFont="1" applyFill="1" applyBorder="1" applyAlignment="1">
      <alignment horizontal="left" vertical="center" wrapText="1" indent="1"/>
    </xf>
    <xf numFmtId="0" fontId="15" fillId="4" borderId="41" xfId="0" applyFont="1" applyFill="1" applyBorder="1" applyAlignment="1">
      <alignment horizontal="left" vertical="center" wrapText="1" indent="1"/>
    </xf>
    <xf numFmtId="0" fontId="15" fillId="4" borderId="42" xfId="0" applyFont="1" applyFill="1" applyBorder="1" applyAlignment="1">
      <alignment horizontal="left" vertical="center" wrapText="1" indent="1"/>
    </xf>
    <xf numFmtId="0" fontId="15" fillId="4" borderId="36" xfId="0" applyFont="1" applyFill="1" applyBorder="1" applyAlignment="1">
      <alignment horizontal="left" vertical="center" wrapText="1" indent="1"/>
    </xf>
    <xf numFmtId="0" fontId="15" fillId="4" borderId="37" xfId="0" applyFont="1" applyFill="1" applyBorder="1" applyAlignment="1">
      <alignment horizontal="left" vertical="center" wrapText="1" indent="1"/>
    </xf>
    <xf numFmtId="0" fontId="15" fillId="4" borderId="38" xfId="0" applyFont="1" applyFill="1" applyBorder="1" applyAlignment="1">
      <alignment horizontal="left" vertical="center" wrapText="1" indent="1"/>
    </xf>
    <xf numFmtId="164" fontId="15" fillId="5" borderId="50" xfId="0" applyNumberFormat="1" applyFont="1" applyFill="1" applyBorder="1" applyAlignment="1">
      <alignment horizontal="right" vertical="center" indent="1"/>
    </xf>
    <xf numFmtId="164" fontId="15" fillId="5" borderId="42" xfId="0" applyNumberFormat="1" applyFont="1" applyFill="1" applyBorder="1" applyAlignment="1">
      <alignment horizontal="right" vertical="center" indent="1"/>
    </xf>
    <xf numFmtId="0" fontId="8" fillId="2" borderId="104" xfId="0" applyFont="1" applyFill="1" applyBorder="1" applyAlignment="1">
      <alignment horizontal="center" vertical="center" textRotation="90"/>
    </xf>
    <xf numFmtId="0" fontId="8" fillId="2" borderId="108" xfId="0" applyFont="1" applyFill="1" applyBorder="1" applyAlignment="1">
      <alignment horizontal="center" vertical="center" textRotation="90"/>
    </xf>
    <xf numFmtId="0" fontId="15" fillId="4" borderId="132" xfId="0" applyFont="1" applyFill="1" applyBorder="1" applyAlignment="1">
      <alignment horizontal="left" vertical="center" wrapText="1" indent="1"/>
    </xf>
    <xf numFmtId="0" fontId="15" fillId="4" borderId="22" xfId="0" applyFont="1" applyFill="1" applyBorder="1" applyAlignment="1">
      <alignment horizontal="left" vertical="center" wrapText="1" indent="1"/>
    </xf>
    <xf numFmtId="0" fontId="15" fillId="4" borderId="18" xfId="0" applyFont="1" applyFill="1" applyBorder="1" applyAlignment="1">
      <alignment horizontal="left" vertical="center" wrapText="1" indent="1"/>
    </xf>
    <xf numFmtId="166" fontId="15" fillId="4" borderId="21" xfId="0" applyNumberFormat="1" applyFont="1" applyFill="1" applyBorder="1" applyAlignment="1">
      <alignment horizontal="right" vertical="center" indent="1"/>
    </xf>
    <xf numFmtId="166" fontId="15" fillId="4" borderId="57" xfId="0" applyNumberFormat="1" applyFont="1" applyFill="1" applyBorder="1" applyAlignment="1">
      <alignment horizontal="right" vertical="center" indent="1"/>
    </xf>
    <xf numFmtId="165" fontId="8" fillId="5" borderId="23" xfId="1" applyNumberFormat="1" applyFont="1" applyFill="1" applyBorder="1" applyAlignment="1">
      <alignment horizontal="right" vertical="center" indent="1"/>
    </xf>
    <xf numFmtId="165" fontId="8" fillId="5" borderId="56" xfId="1" applyNumberFormat="1" applyFont="1" applyFill="1" applyBorder="1" applyAlignment="1">
      <alignment horizontal="right" vertical="center" indent="1"/>
    </xf>
    <xf numFmtId="165" fontId="8" fillId="4" borderId="23" xfId="1" applyNumberFormat="1" applyFont="1" applyFill="1" applyBorder="1" applyAlignment="1">
      <alignment horizontal="right" vertical="center" indent="1"/>
    </xf>
    <xf numFmtId="165" fontId="8" fillId="4" borderId="56" xfId="1" applyNumberFormat="1" applyFont="1" applyFill="1" applyBorder="1" applyAlignment="1">
      <alignment horizontal="right" vertical="center" indent="1"/>
    </xf>
    <xf numFmtId="0" fontId="8" fillId="2" borderId="44" xfId="0" applyFont="1" applyFill="1" applyBorder="1" applyAlignment="1">
      <alignment horizontal="center" vertical="center" textRotation="90"/>
    </xf>
    <xf numFmtId="0" fontId="8" fillId="2" borderId="45" xfId="0" applyFont="1" applyFill="1" applyBorder="1" applyAlignment="1">
      <alignment horizontal="center" vertical="center" textRotation="90"/>
    </xf>
    <xf numFmtId="0" fontId="8" fillId="2" borderId="46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 wrapText="1"/>
    </xf>
    <xf numFmtId="164" fontId="15" fillId="5" borderId="23" xfId="0" applyNumberFormat="1" applyFont="1" applyFill="1" applyBorder="1" applyAlignment="1">
      <alignment horizontal="right" vertical="center" indent="1"/>
    </xf>
    <xf numFmtId="164" fontId="15" fillId="5" borderId="19" xfId="0" applyNumberFormat="1" applyFont="1" applyFill="1" applyBorder="1" applyAlignment="1">
      <alignment horizontal="right" vertical="center" indent="1"/>
    </xf>
    <xf numFmtId="164" fontId="15" fillId="5" borderId="47" xfId="0" applyNumberFormat="1" applyFont="1" applyFill="1" applyBorder="1" applyAlignment="1">
      <alignment horizontal="right" vertical="center" indent="1"/>
    </xf>
    <xf numFmtId="164" fontId="15" fillId="5" borderId="38" xfId="0" applyNumberFormat="1" applyFont="1" applyFill="1" applyBorder="1" applyAlignment="1">
      <alignment horizontal="right" vertical="center" indent="1"/>
    </xf>
    <xf numFmtId="164" fontId="15" fillId="4" borderId="50" xfId="0" applyNumberFormat="1" applyFont="1" applyFill="1" applyBorder="1" applyAlignment="1">
      <alignment horizontal="right" vertical="center" indent="1"/>
    </xf>
    <xf numFmtId="164" fontId="15" fillId="4" borderId="42" xfId="0" applyNumberFormat="1" applyFont="1" applyFill="1" applyBorder="1" applyAlignment="1">
      <alignment horizontal="right" vertical="center" indent="1"/>
    </xf>
    <xf numFmtId="165" fontId="8" fillId="4" borderId="27" xfId="1" applyNumberFormat="1" applyFont="1" applyFill="1" applyBorder="1" applyAlignment="1">
      <alignment horizontal="right" vertical="center" indent="1"/>
    </xf>
    <xf numFmtId="165" fontId="8" fillId="4" borderId="79" xfId="1" applyNumberFormat="1" applyFont="1" applyFill="1" applyBorder="1" applyAlignment="1">
      <alignment horizontal="right" vertical="center" indent="1"/>
    </xf>
    <xf numFmtId="166" fontId="15" fillId="5" borderId="25" xfId="0" applyNumberFormat="1" applyFont="1" applyFill="1" applyBorder="1" applyAlignment="1">
      <alignment horizontal="center" vertical="center"/>
    </xf>
    <xf numFmtId="166" fontId="15" fillId="5" borderId="20" xfId="0" applyNumberFormat="1" applyFont="1" applyFill="1" applyBorder="1" applyAlignment="1">
      <alignment horizontal="center" vertical="center"/>
    </xf>
    <xf numFmtId="166" fontId="15" fillId="4" borderId="23" xfId="0" applyNumberFormat="1" applyFont="1" applyFill="1" applyBorder="1" applyAlignment="1">
      <alignment horizontal="center" vertical="center"/>
    </xf>
    <xf numFmtId="166" fontId="15" fillId="4" borderId="19" xfId="0" applyNumberFormat="1" applyFont="1" applyFill="1" applyBorder="1" applyAlignment="1">
      <alignment horizontal="center" vertical="center"/>
    </xf>
    <xf numFmtId="166" fontId="15" fillId="4" borderId="21" xfId="0" applyNumberFormat="1" applyFont="1" applyFill="1" applyBorder="1" applyAlignment="1">
      <alignment horizontal="center" vertical="center"/>
    </xf>
    <xf numFmtId="166" fontId="15" fillId="4" borderId="18" xfId="0" applyNumberFormat="1" applyFont="1" applyFill="1" applyBorder="1" applyAlignment="1">
      <alignment horizontal="center" vertical="center"/>
    </xf>
    <xf numFmtId="166" fontId="15" fillId="5" borderId="47" xfId="0" applyNumberFormat="1" applyFont="1" applyFill="1" applyBorder="1" applyAlignment="1">
      <alignment horizontal="right" vertical="center" indent="1"/>
    </xf>
    <xf numFmtId="166" fontId="15" fillId="5" borderId="38" xfId="0" applyNumberFormat="1" applyFont="1" applyFill="1" applyBorder="1" applyAlignment="1">
      <alignment horizontal="right" vertical="center" indent="1"/>
    </xf>
    <xf numFmtId="166" fontId="15" fillId="4" borderId="50" xfId="0" applyNumberFormat="1" applyFont="1" applyFill="1" applyBorder="1" applyAlignment="1">
      <alignment horizontal="right" vertical="center" indent="1"/>
    </xf>
    <xf numFmtId="166" fontId="15" fillId="4" borderId="42" xfId="0" applyNumberFormat="1" applyFont="1" applyFill="1" applyBorder="1" applyAlignment="1">
      <alignment horizontal="right" vertical="center" indent="1"/>
    </xf>
    <xf numFmtId="166" fontId="15" fillId="4" borderId="23" xfId="0" applyNumberFormat="1" applyFont="1" applyFill="1" applyBorder="1" applyAlignment="1">
      <alignment horizontal="right" vertical="center" indent="1"/>
    </xf>
    <xf numFmtId="166" fontId="15" fillId="4" borderId="19" xfId="0" applyNumberFormat="1" applyFont="1" applyFill="1" applyBorder="1" applyAlignment="1">
      <alignment horizontal="right" vertical="center" indent="1"/>
    </xf>
    <xf numFmtId="164" fontId="15" fillId="4" borderId="47" xfId="0" applyNumberFormat="1" applyFont="1" applyFill="1" applyBorder="1" applyAlignment="1">
      <alignment horizontal="right" vertical="center" indent="1"/>
    </xf>
    <xf numFmtId="164" fontId="15" fillId="4" borderId="38" xfId="0" applyNumberFormat="1" applyFont="1" applyFill="1" applyBorder="1" applyAlignment="1">
      <alignment horizontal="right" vertical="center" indent="1"/>
    </xf>
    <xf numFmtId="164" fontId="15" fillId="4" borderId="23" xfId="0" applyNumberFormat="1" applyFont="1" applyFill="1" applyBorder="1" applyAlignment="1">
      <alignment horizontal="right" vertical="center" indent="1"/>
    </xf>
    <xf numFmtId="164" fontId="15" fillId="4" borderId="19" xfId="0" applyNumberFormat="1" applyFont="1" applyFill="1" applyBorder="1" applyAlignment="1">
      <alignment horizontal="right" vertical="center" indent="1"/>
    </xf>
    <xf numFmtId="166" fontId="15" fillId="5" borderId="49" xfId="0" applyNumberFormat="1" applyFont="1" applyFill="1" applyBorder="1" applyAlignment="1">
      <alignment horizontal="right" vertical="center" indent="1"/>
    </xf>
    <xf numFmtId="166" fontId="15" fillId="4" borderId="24" xfId="0" applyNumberFormat="1" applyFont="1" applyFill="1" applyBorder="1" applyAlignment="1">
      <alignment horizontal="right" vertical="center" indent="1"/>
    </xf>
    <xf numFmtId="166" fontId="15" fillId="4" borderId="49" xfId="0" applyNumberFormat="1" applyFont="1" applyFill="1" applyBorder="1" applyAlignment="1">
      <alignment horizontal="right" vertical="center" indent="1"/>
    </xf>
    <xf numFmtId="0" fontId="16" fillId="0" borderId="64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166" fontId="15" fillId="4" borderId="37" xfId="0" applyNumberFormat="1" applyFont="1" applyFill="1" applyBorder="1" applyAlignment="1">
      <alignment horizontal="right" vertical="center" indent="1"/>
    </xf>
    <xf numFmtId="166" fontId="15" fillId="4" borderId="48" xfId="0" applyNumberFormat="1" applyFont="1" applyFill="1" applyBorder="1" applyAlignment="1">
      <alignment horizontal="right" vertical="center" indent="1"/>
    </xf>
    <xf numFmtId="166" fontId="15" fillId="5" borderId="50" xfId="0" applyNumberFormat="1" applyFont="1" applyFill="1" applyBorder="1" applyAlignment="1">
      <alignment horizontal="right" vertical="center" indent="1"/>
    </xf>
    <xf numFmtId="166" fontId="15" fillId="5" borderId="42" xfId="0" applyNumberFormat="1" applyFont="1" applyFill="1" applyBorder="1" applyAlignment="1">
      <alignment horizontal="right" vertical="center" indent="1"/>
    </xf>
    <xf numFmtId="166" fontId="15" fillId="5" borderId="24" xfId="0" applyNumberFormat="1" applyFont="1" applyFill="1" applyBorder="1" applyAlignment="1">
      <alignment horizontal="right" vertical="center" indent="1"/>
    </xf>
    <xf numFmtId="166" fontId="18" fillId="5" borderId="67" xfId="0" applyNumberFormat="1" applyFont="1" applyFill="1" applyBorder="1" applyAlignment="1">
      <alignment horizontal="right" vertical="center" indent="1"/>
    </xf>
    <xf numFmtId="166" fontId="18" fillId="5" borderId="82" xfId="0" applyNumberFormat="1" applyFont="1" applyFill="1" applyBorder="1" applyAlignment="1">
      <alignment horizontal="right" vertical="center" indent="1"/>
    </xf>
    <xf numFmtId="167" fontId="15" fillId="4" borderId="21" xfId="0" applyNumberFormat="1" applyFont="1" applyFill="1" applyBorder="1" applyAlignment="1">
      <alignment horizontal="right" vertical="center" indent="1"/>
    </xf>
    <xf numFmtId="167" fontId="15" fillId="4" borderId="57" xfId="0" applyNumberFormat="1" applyFont="1" applyFill="1" applyBorder="1" applyAlignment="1">
      <alignment horizontal="right" vertical="center" indent="1"/>
    </xf>
    <xf numFmtId="167" fontId="15" fillId="5" borderId="23" xfId="0" applyNumberFormat="1" applyFont="1" applyFill="1" applyBorder="1" applyAlignment="1">
      <alignment horizontal="right" vertical="center" indent="1"/>
    </xf>
    <xf numFmtId="167" fontId="15" fillId="5" borderId="56" xfId="0" applyNumberFormat="1" applyFont="1" applyFill="1" applyBorder="1" applyAlignment="1">
      <alignment horizontal="right" vertical="center" indent="1"/>
    </xf>
    <xf numFmtId="166" fontId="15" fillId="5" borderId="41" xfId="0" applyNumberFormat="1" applyFont="1" applyFill="1" applyBorder="1" applyAlignment="1">
      <alignment horizontal="right" vertical="center" indent="1"/>
    </xf>
    <xf numFmtId="166" fontId="15" fillId="5" borderId="51" xfId="0" applyNumberFormat="1" applyFont="1" applyFill="1" applyBorder="1" applyAlignment="1">
      <alignment horizontal="right" vertical="center" indent="1"/>
    </xf>
    <xf numFmtId="167" fontId="15" fillId="4" borderId="25" xfId="0" applyNumberFormat="1" applyFont="1" applyFill="1" applyBorder="1" applyAlignment="1">
      <alignment horizontal="right" vertical="center" indent="1"/>
    </xf>
    <xf numFmtId="167" fontId="15" fillId="4" borderId="55" xfId="0" applyNumberFormat="1" applyFont="1" applyFill="1" applyBorder="1" applyAlignment="1">
      <alignment horizontal="right" vertical="center" indent="1"/>
    </xf>
    <xf numFmtId="166" fontId="18" fillId="5" borderId="81" xfId="0" applyNumberFormat="1" applyFont="1" applyFill="1" applyBorder="1" applyAlignment="1">
      <alignment horizontal="right" vertical="center" indent="1"/>
    </xf>
    <xf numFmtId="164" fontId="15" fillId="4" borderId="56" xfId="0" applyNumberFormat="1" applyFont="1" applyFill="1" applyBorder="1" applyAlignment="1">
      <alignment horizontal="right" vertical="center" indent="1"/>
    </xf>
    <xf numFmtId="0" fontId="15" fillId="5" borderId="133" xfId="0" applyFont="1" applyFill="1" applyBorder="1" applyAlignment="1">
      <alignment horizontal="left" vertical="center" wrapText="1" indent="1"/>
    </xf>
    <xf numFmtId="0" fontId="15" fillId="5" borderId="26" xfId="0" applyFont="1" applyFill="1" applyBorder="1" applyAlignment="1">
      <alignment horizontal="left" vertical="center" wrapText="1" indent="1"/>
    </xf>
    <xf numFmtId="0" fontId="15" fillId="5" borderId="20" xfId="0" applyFont="1" applyFill="1" applyBorder="1" applyAlignment="1">
      <alignment horizontal="left" vertical="center" wrapText="1" indent="1"/>
    </xf>
    <xf numFmtId="166" fontId="15" fillId="5" borderId="25" xfId="0" applyNumberFormat="1" applyFont="1" applyFill="1" applyBorder="1" applyAlignment="1">
      <alignment horizontal="right" vertical="center" indent="1"/>
    </xf>
    <xf numFmtId="166" fontId="15" fillId="5" borderId="55" xfId="0" applyNumberFormat="1" applyFont="1" applyFill="1" applyBorder="1" applyAlignment="1">
      <alignment horizontal="right" vertical="center" indent="1"/>
    </xf>
    <xf numFmtId="0" fontId="15" fillId="4" borderId="59" xfId="0" applyFont="1" applyFill="1" applyBorder="1" applyAlignment="1">
      <alignment horizontal="left" vertical="center" wrapText="1" indent="1"/>
    </xf>
    <xf numFmtId="0" fontId="15" fillId="5" borderId="60" xfId="0" applyFont="1" applyFill="1" applyBorder="1" applyAlignment="1">
      <alignment horizontal="left" vertical="center" wrapText="1" indent="1"/>
    </xf>
    <xf numFmtId="166" fontId="15" fillId="5" borderId="20" xfId="0" applyNumberFormat="1" applyFont="1" applyFill="1" applyBorder="1" applyAlignment="1">
      <alignment horizontal="right" vertical="center" indent="1"/>
    </xf>
    <xf numFmtId="164" fontId="15" fillId="5" borderId="25" xfId="0" applyNumberFormat="1" applyFont="1" applyFill="1" applyBorder="1" applyAlignment="1">
      <alignment horizontal="right" vertical="center" indent="1"/>
    </xf>
    <xf numFmtId="164" fontId="15" fillId="5" borderId="20" xfId="0" applyNumberFormat="1" applyFont="1" applyFill="1" applyBorder="1" applyAlignment="1">
      <alignment horizontal="right" vertical="center" indent="1"/>
    </xf>
    <xf numFmtId="0" fontId="15" fillId="5" borderId="59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center" vertical="center" textRotation="90"/>
    </xf>
    <xf numFmtId="0" fontId="8" fillId="2" borderId="97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0" fontId="15" fillId="5" borderId="58" xfId="0" applyFont="1" applyFill="1" applyBorder="1" applyAlignment="1">
      <alignment horizontal="left" vertical="center" wrapText="1" indent="1"/>
    </xf>
    <xf numFmtId="0" fontId="15" fillId="5" borderId="22" xfId="0" applyFont="1" applyFill="1" applyBorder="1" applyAlignment="1">
      <alignment horizontal="left" vertical="center" wrapText="1" indent="1"/>
    </xf>
    <xf numFmtId="0" fontId="15" fillId="5" borderId="18" xfId="0" applyFont="1" applyFill="1" applyBorder="1" applyAlignment="1">
      <alignment horizontal="left" vertical="center" wrapText="1" indent="1"/>
    </xf>
    <xf numFmtId="166" fontId="15" fillId="5" borderId="21" xfId="0" applyNumberFormat="1" applyFont="1" applyFill="1" applyBorder="1" applyAlignment="1">
      <alignment horizontal="right" vertical="center" indent="1"/>
    </xf>
    <xf numFmtId="166" fontId="15" fillId="5" borderId="18" xfId="0" applyNumberFormat="1" applyFont="1" applyFill="1" applyBorder="1" applyAlignment="1">
      <alignment horizontal="right" vertical="center" indent="1"/>
    </xf>
    <xf numFmtId="164" fontId="15" fillId="5" borderId="21" xfId="0" applyNumberFormat="1" applyFont="1" applyFill="1" applyBorder="1" applyAlignment="1">
      <alignment horizontal="right" vertical="center" indent="1"/>
    </xf>
    <xf numFmtId="164" fontId="15" fillId="5" borderId="18" xfId="0" applyNumberFormat="1" applyFont="1" applyFill="1" applyBorder="1" applyAlignment="1">
      <alignment horizontal="right" vertical="center" indent="1"/>
    </xf>
    <xf numFmtId="0" fontId="15" fillId="4" borderId="60" xfId="0" applyFont="1" applyFill="1" applyBorder="1" applyAlignment="1">
      <alignment horizontal="left" vertical="center" wrapText="1" indent="1"/>
    </xf>
    <xf numFmtId="0" fontId="15" fillId="4" borderId="26" xfId="0" applyFont="1" applyFill="1" applyBorder="1" applyAlignment="1">
      <alignment horizontal="left" vertical="center" wrapText="1" indent="1"/>
    </xf>
    <xf numFmtId="0" fontId="15" fillId="4" borderId="20" xfId="0" applyFont="1" applyFill="1" applyBorder="1" applyAlignment="1">
      <alignment horizontal="left" vertical="center" wrapText="1" indent="1"/>
    </xf>
    <xf numFmtId="164" fontId="15" fillId="4" borderId="25" xfId="0" applyNumberFormat="1" applyFont="1" applyFill="1" applyBorder="1" applyAlignment="1">
      <alignment horizontal="right" vertical="center" indent="1"/>
    </xf>
    <xf numFmtId="164" fontId="15" fillId="4" borderId="20" xfId="0" applyNumberFormat="1" applyFont="1" applyFill="1" applyBorder="1" applyAlignment="1">
      <alignment horizontal="right" vertical="center" indent="1"/>
    </xf>
    <xf numFmtId="0" fontId="4" fillId="2" borderId="32" xfId="0" applyFont="1" applyFill="1" applyBorder="1" applyAlignment="1">
      <alignment horizontal="left" vertical="center" wrapText="1" indent="1"/>
    </xf>
    <xf numFmtId="0" fontId="4" fillId="2" borderId="29" xfId="0" applyFont="1" applyFill="1" applyBorder="1" applyAlignment="1">
      <alignment horizontal="left" vertical="center" wrapText="1" indent="1"/>
    </xf>
    <xf numFmtId="166" fontId="15" fillId="4" borderId="25" xfId="0" applyNumberFormat="1" applyFont="1" applyFill="1" applyBorder="1" applyAlignment="1">
      <alignment horizontal="right" vertical="center" indent="1"/>
    </xf>
    <xf numFmtId="166" fontId="15" fillId="4" borderId="20" xfId="0" applyNumberFormat="1" applyFont="1" applyFill="1" applyBorder="1" applyAlignment="1">
      <alignment horizontal="right" vertical="center" indent="1"/>
    </xf>
    <xf numFmtId="166" fontId="28" fillId="5" borderId="23" xfId="0" applyNumberFormat="1" applyFont="1" applyFill="1" applyBorder="1" applyAlignment="1">
      <alignment horizontal="right" vertical="center"/>
    </xf>
    <xf numFmtId="166" fontId="28" fillId="5" borderId="56" xfId="0" applyNumberFormat="1" applyFont="1" applyFill="1" applyBorder="1" applyAlignment="1">
      <alignment horizontal="right" vertical="center"/>
    </xf>
    <xf numFmtId="0" fontId="4" fillId="2" borderId="158" xfId="0" applyFont="1" applyFill="1" applyBorder="1" applyAlignment="1">
      <alignment horizontal="center" vertical="center" textRotation="90"/>
    </xf>
    <xf numFmtId="0" fontId="4" fillId="2" borderId="159" xfId="0" applyFont="1" applyFill="1" applyBorder="1" applyAlignment="1">
      <alignment horizontal="center" vertical="center" textRotation="90"/>
    </xf>
    <xf numFmtId="0" fontId="4" fillId="2" borderId="160" xfId="0" applyFont="1" applyFill="1" applyBorder="1" applyAlignment="1">
      <alignment horizontal="center" vertical="center" textRotation="90"/>
    </xf>
    <xf numFmtId="0" fontId="15" fillId="4" borderId="181" xfId="0" applyFont="1" applyFill="1" applyBorder="1" applyAlignment="1">
      <alignment horizontal="left" vertical="center" wrapText="1" indent="1"/>
    </xf>
    <xf numFmtId="0" fontId="15" fillId="4" borderId="2" xfId="0" applyFont="1" applyFill="1" applyBorder="1" applyAlignment="1">
      <alignment horizontal="left" vertical="center" wrapText="1" indent="1"/>
    </xf>
    <xf numFmtId="0" fontId="15" fillId="4" borderId="153" xfId="0" applyFont="1" applyFill="1" applyBorder="1" applyAlignment="1">
      <alignment horizontal="left" vertical="center" wrapText="1" indent="1"/>
    </xf>
    <xf numFmtId="166" fontId="15" fillId="4" borderId="154" xfId="0" applyNumberFormat="1" applyFont="1" applyFill="1" applyBorder="1" applyAlignment="1">
      <alignment horizontal="right" vertical="center" indent="1"/>
    </xf>
    <xf numFmtId="166" fontId="15" fillId="4" borderId="3" xfId="0" applyNumberFormat="1" applyFont="1" applyFill="1" applyBorder="1" applyAlignment="1">
      <alignment horizontal="right" vertical="center" indent="1"/>
    </xf>
    <xf numFmtId="166" fontId="28" fillId="5" borderId="25" xfId="0" applyNumberFormat="1" applyFont="1" applyFill="1" applyBorder="1" applyAlignment="1">
      <alignment horizontal="right" vertical="center"/>
    </xf>
    <xf numFmtId="166" fontId="28" fillId="5" borderId="55" xfId="0" applyNumberFormat="1" applyFont="1" applyFill="1" applyBorder="1" applyAlignment="1">
      <alignment horizontal="right" vertical="center"/>
    </xf>
    <xf numFmtId="166" fontId="28" fillId="4" borderId="23" xfId="0" applyNumberFormat="1" applyFont="1" applyFill="1" applyBorder="1" applyAlignment="1">
      <alignment horizontal="right" vertical="center"/>
    </xf>
    <xf numFmtId="166" fontId="28" fillId="4" borderId="56" xfId="0" applyNumberFormat="1" applyFont="1" applyFill="1" applyBorder="1" applyAlignment="1">
      <alignment horizontal="right" vertical="center"/>
    </xf>
    <xf numFmtId="0" fontId="15" fillId="4" borderId="58" xfId="0" applyFont="1" applyFill="1" applyBorder="1" applyAlignment="1">
      <alignment horizontal="left" vertical="center" wrapText="1" indent="1"/>
    </xf>
    <xf numFmtId="166" fontId="15" fillId="4" borderId="18" xfId="0" applyNumberFormat="1" applyFont="1" applyFill="1" applyBorder="1" applyAlignment="1">
      <alignment horizontal="right" vertical="center" indent="1"/>
    </xf>
    <xf numFmtId="164" fontId="15" fillId="4" borderId="21" xfId="0" applyNumberFormat="1" applyFont="1" applyFill="1" applyBorder="1" applyAlignment="1">
      <alignment horizontal="right" vertical="center" indent="1"/>
    </xf>
    <xf numFmtId="164" fontId="15" fillId="4" borderId="18" xfId="0" applyNumberFormat="1" applyFont="1" applyFill="1" applyBorder="1" applyAlignment="1">
      <alignment horizontal="right" vertical="center" indent="1"/>
    </xf>
    <xf numFmtId="166" fontId="28" fillId="4" borderId="21" xfId="0" applyNumberFormat="1" applyFont="1" applyFill="1" applyBorder="1" applyAlignment="1">
      <alignment horizontal="right" vertical="center"/>
    </xf>
    <xf numFmtId="166" fontId="28" fillId="4" borderId="57" xfId="0" applyNumberFormat="1" applyFont="1" applyFill="1" applyBorder="1" applyAlignment="1">
      <alignment horizontal="right" vertical="center"/>
    </xf>
    <xf numFmtId="169" fontId="15" fillId="5" borderId="23" xfId="0" applyNumberFormat="1" applyFont="1" applyFill="1" applyBorder="1" applyAlignment="1">
      <alignment horizontal="right" vertical="center" indent="1"/>
    </xf>
    <xf numFmtId="169" fontId="15" fillId="5" borderId="19" xfId="0" applyNumberFormat="1" applyFont="1" applyFill="1" applyBorder="1" applyAlignment="1">
      <alignment horizontal="right" vertical="center" indent="1"/>
    </xf>
    <xf numFmtId="168" fontId="15" fillId="5" borderId="23" xfId="0" applyNumberFormat="1" applyFont="1" applyFill="1" applyBorder="1" applyAlignment="1">
      <alignment horizontal="right" vertical="center" indent="1"/>
    </xf>
    <xf numFmtId="168" fontId="15" fillId="5" borderId="19" xfId="0" applyNumberFormat="1" applyFont="1" applyFill="1" applyBorder="1" applyAlignment="1">
      <alignment horizontal="right" vertical="center" indent="1"/>
    </xf>
    <xf numFmtId="0" fontId="7" fillId="7" borderId="53" xfId="0" applyFont="1" applyFill="1" applyBorder="1" applyAlignment="1" applyProtection="1">
      <alignment horizontal="left" vertical="top" wrapText="1" indent="1"/>
      <protection locked="0"/>
    </xf>
    <xf numFmtId="0" fontId="7" fillId="7" borderId="34" xfId="0" applyFont="1" applyFill="1" applyBorder="1" applyAlignment="1" applyProtection="1">
      <alignment horizontal="left" vertical="top" wrapText="1" indent="1"/>
      <protection locked="0"/>
    </xf>
    <xf numFmtId="0" fontId="7" fillId="7" borderId="7" xfId="0" applyFont="1" applyFill="1" applyBorder="1" applyAlignment="1" applyProtection="1">
      <alignment horizontal="left" vertical="top" wrapText="1" indent="1"/>
      <protection locked="0"/>
    </xf>
    <xf numFmtId="0" fontId="7" fillId="7" borderId="6" xfId="0" applyFont="1" applyFill="1" applyBorder="1" applyAlignment="1" applyProtection="1">
      <alignment horizontal="left" vertical="top" wrapText="1" indent="1"/>
      <protection locked="0"/>
    </xf>
    <xf numFmtId="0" fontId="7" fillId="7" borderId="35" xfId="0" applyFont="1" applyFill="1" applyBorder="1" applyAlignment="1" applyProtection="1">
      <alignment horizontal="left" vertical="top" wrapText="1" indent="1"/>
      <protection locked="0"/>
    </xf>
    <xf numFmtId="0" fontId="9" fillId="7" borderId="22" xfId="0" applyFont="1" applyFill="1" applyBorder="1" applyAlignment="1" applyProtection="1">
      <alignment horizontal="right" vertical="center" indent="1"/>
      <protection locked="0"/>
    </xf>
    <xf numFmtId="166" fontId="14" fillId="0" borderId="26" xfId="0" applyNumberFormat="1" applyFont="1" applyFill="1" applyBorder="1" applyAlignment="1" applyProtection="1">
      <alignment vertical="center"/>
    </xf>
    <xf numFmtId="0" fontId="9" fillId="0" borderId="10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03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/>
    </xf>
    <xf numFmtId="0" fontId="10" fillId="6" borderId="3" xfId="0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left" vertical="center" indent="1"/>
    </xf>
    <xf numFmtId="0" fontId="10" fillId="8" borderId="2" xfId="0" applyFont="1" applyFill="1" applyBorder="1" applyAlignment="1" applyProtection="1">
      <alignment horizontal="left" vertical="center" indent="1"/>
    </xf>
    <xf numFmtId="0" fontId="10" fillId="8" borderId="3" xfId="0" applyFont="1" applyFill="1" applyBorder="1" applyAlignment="1" applyProtection="1">
      <alignment horizontal="left" vertical="center" indent="1"/>
    </xf>
    <xf numFmtId="166" fontId="12" fillId="0" borderId="34" xfId="0" applyNumberFormat="1" applyFont="1" applyFill="1" applyBorder="1" applyAlignment="1" applyProtection="1">
      <alignment horizontal="right" vertical="center"/>
    </xf>
    <xf numFmtId="166" fontId="12" fillId="0" borderId="7" xfId="0" applyNumberFormat="1" applyFont="1" applyFill="1" applyBorder="1" applyAlignment="1" applyProtection="1">
      <alignment horizontal="right" vertical="center"/>
    </xf>
    <xf numFmtId="0" fontId="9" fillId="0" borderId="10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03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</xf>
    <xf numFmtId="0" fontId="8" fillId="2" borderId="104" xfId="0" applyFont="1" applyFill="1" applyBorder="1" applyAlignment="1" applyProtection="1">
      <alignment horizontal="center" vertical="center" textRotation="90"/>
    </xf>
    <xf numFmtId="0" fontId="8" fillId="2" borderId="105" xfId="0" applyFont="1" applyFill="1" applyBorder="1" applyAlignment="1" applyProtection="1">
      <alignment horizontal="center" vertical="center" textRotation="90"/>
    </xf>
    <xf numFmtId="0" fontId="8" fillId="2" borderId="108" xfId="0" applyFont="1" applyFill="1" applyBorder="1" applyAlignment="1" applyProtection="1">
      <alignment horizontal="center" vertical="center" textRotation="90"/>
    </xf>
    <xf numFmtId="0" fontId="14" fillId="0" borderId="98" xfId="0" applyFont="1" applyBorder="1" applyAlignment="1" applyProtection="1">
      <alignment horizontal="left" vertical="center" wrapText="1" indent="1"/>
    </xf>
    <xf numFmtId="0" fontId="14" fillId="0" borderId="0" xfId="0" applyFont="1" applyBorder="1" applyAlignment="1" applyProtection="1">
      <alignment horizontal="left" vertical="center" wrapText="1" indent="1"/>
    </xf>
    <xf numFmtId="0" fontId="14" fillId="0" borderId="53" xfId="0" applyFont="1" applyBorder="1" applyAlignment="1" applyProtection="1">
      <alignment horizontal="left" vertical="center" wrapText="1" indent="1"/>
    </xf>
    <xf numFmtId="0" fontId="14" fillId="0" borderId="34" xfId="0" applyFont="1" applyBorder="1" applyAlignment="1" applyProtection="1">
      <alignment horizontal="left" vertical="center" wrapText="1" indent="1"/>
    </xf>
    <xf numFmtId="166" fontId="7" fillId="0" borderId="130" xfId="0" applyNumberFormat="1" applyFont="1" applyBorder="1" applyAlignment="1" applyProtection="1">
      <alignment horizontal="right" vertical="center"/>
    </xf>
    <xf numFmtId="166" fontId="7" fillId="0" borderId="131" xfId="0" applyNumberFormat="1" applyFont="1" applyBorder="1" applyAlignment="1" applyProtection="1">
      <alignment horizontal="right" vertical="center"/>
    </xf>
    <xf numFmtId="166" fontId="7" fillId="0" borderId="34" xfId="0" applyNumberFormat="1" applyFont="1" applyBorder="1" applyAlignment="1" applyProtection="1">
      <alignment horizontal="right" vertical="center"/>
    </xf>
    <xf numFmtId="166" fontId="7" fillId="0" borderId="7" xfId="0" applyNumberFormat="1" applyFont="1" applyBorder="1" applyAlignment="1" applyProtection="1">
      <alignment horizontal="right" vertical="center"/>
    </xf>
    <xf numFmtId="166" fontId="19" fillId="0" borderId="117" xfId="0" applyNumberFormat="1" applyFont="1" applyFill="1" applyBorder="1" applyAlignment="1" applyProtection="1">
      <alignment horizontal="right" vertical="center"/>
    </xf>
    <xf numFmtId="166" fontId="19" fillId="0" borderId="115" xfId="0" applyNumberFormat="1" applyFont="1" applyFill="1" applyBorder="1" applyAlignment="1" applyProtection="1">
      <alignment horizontal="right" vertical="center"/>
    </xf>
    <xf numFmtId="166" fontId="19" fillId="0" borderId="116" xfId="0" applyNumberFormat="1" applyFont="1" applyFill="1" applyBorder="1" applyAlignment="1" applyProtection="1">
      <alignment horizontal="right" vertical="center"/>
    </xf>
    <xf numFmtId="166" fontId="19" fillId="0" borderId="87" xfId="0" applyNumberFormat="1" applyFont="1" applyFill="1" applyBorder="1" applyAlignment="1" applyProtection="1">
      <alignment horizontal="right" vertical="center"/>
    </xf>
    <xf numFmtId="166" fontId="19" fillId="0" borderId="86" xfId="0" applyNumberFormat="1" applyFont="1" applyFill="1" applyBorder="1" applyAlignment="1" applyProtection="1">
      <alignment horizontal="right" vertical="center"/>
    </xf>
    <xf numFmtId="166" fontId="19" fillId="0" borderId="88" xfId="0" applyNumberFormat="1" applyFont="1" applyFill="1" applyBorder="1" applyAlignment="1" applyProtection="1">
      <alignment horizontal="right" vertical="center"/>
    </xf>
    <xf numFmtId="166" fontId="19" fillId="9" borderId="87" xfId="0" applyNumberFormat="1" applyFont="1" applyFill="1" applyBorder="1" applyAlignment="1" applyProtection="1">
      <alignment horizontal="right" vertical="center"/>
    </xf>
    <xf numFmtId="166" fontId="19" fillId="9" borderId="86" xfId="0" applyNumberFormat="1" applyFont="1" applyFill="1" applyBorder="1" applyAlignment="1" applyProtection="1">
      <alignment horizontal="right" vertical="center"/>
    </xf>
    <xf numFmtId="166" fontId="19" fillId="9" borderId="88" xfId="0" applyNumberFormat="1" applyFont="1" applyFill="1" applyBorder="1" applyAlignment="1" applyProtection="1">
      <alignment horizontal="right" vertical="center"/>
    </xf>
    <xf numFmtId="166" fontId="19" fillId="0" borderId="112" xfId="0" applyNumberFormat="1" applyFont="1" applyFill="1" applyBorder="1" applyAlignment="1" applyProtection="1">
      <alignment horizontal="right" vertical="center"/>
    </xf>
    <xf numFmtId="166" fontId="19" fillId="0" borderId="110" xfId="0" applyNumberFormat="1" applyFont="1" applyFill="1" applyBorder="1" applyAlignment="1" applyProtection="1">
      <alignment horizontal="right" vertical="center"/>
    </xf>
    <xf numFmtId="166" fontId="19" fillId="0" borderId="111" xfId="0" applyNumberFormat="1" applyFont="1" applyFill="1" applyBorder="1" applyAlignment="1" applyProtection="1">
      <alignment horizontal="right" vertical="center"/>
    </xf>
    <xf numFmtId="1" fontId="14" fillId="7" borderId="96" xfId="0" applyNumberFormat="1" applyFont="1" applyFill="1" applyBorder="1" applyAlignment="1" applyProtection="1">
      <alignment horizontal="right" vertical="center" indent="1"/>
      <protection locked="0"/>
    </xf>
    <xf numFmtId="1" fontId="14" fillId="7" borderId="100" xfId="0" applyNumberFormat="1" applyFont="1" applyFill="1" applyBorder="1" applyAlignment="1" applyProtection="1">
      <alignment horizontal="right" vertical="center" indent="1"/>
      <protection locked="0"/>
    </xf>
    <xf numFmtId="0" fontId="14" fillId="9" borderId="109" xfId="0" applyFont="1" applyFill="1" applyBorder="1" applyAlignment="1" applyProtection="1">
      <alignment horizontal="left" vertical="center" wrapText="1" indent="1"/>
    </xf>
    <xf numFmtId="0" fontId="14" fillId="9" borderId="110" xfId="0" applyFont="1" applyFill="1" applyBorder="1" applyAlignment="1" applyProtection="1">
      <alignment horizontal="left" vertical="center" wrapText="1" indent="1"/>
    </xf>
    <xf numFmtId="0" fontId="14" fillId="9" borderId="111" xfId="0" applyFont="1" applyFill="1" applyBorder="1" applyAlignment="1" applyProtection="1">
      <alignment horizontal="left" vertical="center" wrapText="1" indent="1"/>
    </xf>
    <xf numFmtId="0" fontId="14" fillId="0" borderId="114" xfId="0" applyFont="1" applyBorder="1" applyAlignment="1" applyProtection="1">
      <alignment horizontal="left" vertical="center" wrapText="1" indent="1"/>
    </xf>
    <xf numFmtId="0" fontId="14" fillId="0" borderId="115" xfId="0" applyFont="1" applyBorder="1" applyAlignment="1" applyProtection="1">
      <alignment horizontal="left" vertical="center" wrapText="1" indent="1"/>
    </xf>
    <xf numFmtId="0" fontId="14" fillId="0" borderId="116" xfId="0" applyFont="1" applyBorder="1" applyAlignment="1" applyProtection="1">
      <alignment horizontal="left" vertical="center" wrapText="1" indent="1"/>
    </xf>
    <xf numFmtId="0" fontId="14" fillId="0" borderId="95" xfId="0" applyFont="1" applyBorder="1" applyAlignment="1" applyProtection="1">
      <alignment horizontal="left" vertical="center" wrapText="1" indent="1"/>
    </xf>
    <xf numFmtId="0" fontId="14" fillId="0" borderId="86" xfId="0" applyFont="1" applyBorder="1" applyAlignment="1" applyProtection="1">
      <alignment horizontal="left" vertical="center" wrapText="1" indent="1"/>
    </xf>
    <xf numFmtId="0" fontId="14" fillId="0" borderId="88" xfId="0" applyFont="1" applyBorder="1" applyAlignment="1" applyProtection="1">
      <alignment horizontal="left" vertical="center" wrapText="1" indent="1"/>
    </xf>
    <xf numFmtId="0" fontId="21" fillId="0" borderId="110" xfId="0" applyFont="1" applyBorder="1" applyAlignment="1" applyProtection="1">
      <alignment horizontal="left" vertical="center" wrapText="1"/>
    </xf>
    <xf numFmtId="0" fontId="21" fillId="0" borderId="111" xfId="0" applyFont="1" applyBorder="1" applyAlignment="1" applyProtection="1">
      <alignment horizontal="left" vertical="center" wrapText="1"/>
    </xf>
    <xf numFmtId="164" fontId="10" fillId="5" borderId="34" xfId="0" applyNumberFormat="1" applyFont="1" applyFill="1" applyBorder="1" applyAlignment="1" applyProtection="1">
      <alignment horizontal="right" vertical="center"/>
    </xf>
    <xf numFmtId="164" fontId="10" fillId="5" borderId="7" xfId="0" applyNumberFormat="1" applyFont="1" applyFill="1" applyBorder="1" applyAlignment="1" applyProtection="1">
      <alignment horizontal="right" vertical="center"/>
    </xf>
    <xf numFmtId="164" fontId="10" fillId="5" borderId="83" xfId="0" applyNumberFormat="1" applyFont="1" applyFill="1" applyBorder="1" applyAlignment="1" applyProtection="1">
      <alignment horizontal="right" vertical="center"/>
    </xf>
    <xf numFmtId="164" fontId="10" fillId="5" borderId="106" xfId="0" applyNumberFormat="1" applyFont="1" applyFill="1" applyBorder="1" applyAlignment="1" applyProtection="1">
      <alignment horizontal="right" vertical="center"/>
    </xf>
    <xf numFmtId="164" fontId="10" fillId="5" borderId="11" xfId="0" applyNumberFormat="1" applyFont="1" applyFill="1" applyBorder="1" applyAlignment="1" applyProtection="1">
      <alignment horizontal="right" vertical="center"/>
    </xf>
    <xf numFmtId="164" fontId="10" fillId="5" borderId="5" xfId="0" applyNumberFormat="1" applyFont="1" applyFill="1" applyBorder="1" applyAlignment="1" applyProtection="1">
      <alignment horizontal="right" vertical="center"/>
    </xf>
    <xf numFmtId="164" fontId="10" fillId="5" borderId="2" xfId="0" applyNumberFormat="1" applyFont="1" applyFill="1" applyBorder="1" applyAlignment="1" applyProtection="1">
      <alignment horizontal="right" vertical="center"/>
    </xf>
    <xf numFmtId="164" fontId="10" fillId="5" borderId="3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left" vertical="center" indent="1"/>
    </xf>
    <xf numFmtId="0" fontId="7" fillId="0" borderId="11" xfId="0" applyFont="1" applyBorder="1" applyAlignment="1" applyProtection="1">
      <alignment horizontal="left" vertical="center" indent="1"/>
    </xf>
    <xf numFmtId="0" fontId="7" fillId="0" borderId="123" xfId="0" applyFont="1" applyBorder="1" applyAlignment="1" applyProtection="1">
      <alignment horizontal="left" vertical="center" indent="1"/>
    </xf>
    <xf numFmtId="0" fontId="7" fillId="0" borderId="83" xfId="0" applyFont="1" applyBorder="1" applyAlignment="1" applyProtection="1">
      <alignment horizontal="left" vertical="center" indent="1"/>
    </xf>
    <xf numFmtId="0" fontId="7" fillId="0" borderId="6" xfId="0" applyFont="1" applyBorder="1" applyAlignment="1" applyProtection="1">
      <alignment horizontal="left" vertical="center" wrapText="1" indent="1"/>
    </xf>
    <xf numFmtId="0" fontId="7" fillId="0" borderId="34" xfId="0" applyFont="1" applyBorder="1" applyAlignment="1" applyProtection="1">
      <alignment horizontal="left" vertical="center" wrapText="1" indent="1"/>
    </xf>
    <xf numFmtId="166" fontId="12" fillId="0" borderId="92" xfId="0" applyNumberFormat="1" applyFont="1" applyFill="1" applyBorder="1" applyAlignment="1" applyProtection="1">
      <alignment horizontal="right" vertical="center"/>
    </xf>
    <xf numFmtId="166" fontId="12" fillId="0" borderId="107" xfId="0" applyNumberFormat="1" applyFont="1" applyFill="1" applyBorder="1" applyAlignment="1" applyProtection="1">
      <alignment horizontal="right" vertical="center"/>
    </xf>
    <xf numFmtId="166" fontId="12" fillId="9" borderId="110" xfId="0" applyNumberFormat="1" applyFont="1" applyFill="1" applyBorder="1" applyAlignment="1" applyProtection="1">
      <alignment horizontal="right" vertical="center"/>
    </xf>
    <xf numFmtId="166" fontId="12" fillId="9" borderId="113" xfId="0" applyNumberFormat="1" applyFont="1" applyFill="1" applyBorder="1" applyAlignment="1" applyProtection="1">
      <alignment horizontal="right" vertical="center"/>
    </xf>
    <xf numFmtId="166" fontId="12" fillId="0" borderId="115" xfId="0" applyNumberFormat="1" applyFont="1" applyFill="1" applyBorder="1" applyAlignment="1" applyProtection="1">
      <alignment horizontal="right" vertical="center"/>
    </xf>
    <xf numFmtId="166" fontId="12" fillId="0" borderId="118" xfId="0" applyNumberFormat="1" applyFont="1" applyFill="1" applyBorder="1" applyAlignment="1" applyProtection="1">
      <alignment horizontal="right" vertical="center"/>
    </xf>
    <xf numFmtId="1" fontId="14" fillId="7" borderId="90" xfId="0" applyNumberFormat="1" applyFont="1" applyFill="1" applyBorder="1" applyAlignment="1" applyProtection="1">
      <alignment horizontal="right" vertical="center" indent="1"/>
      <protection locked="0"/>
    </xf>
    <xf numFmtId="1" fontId="14" fillId="7" borderId="135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48" xfId="0" applyFont="1" applyBorder="1" applyAlignment="1" applyProtection="1">
      <alignment horizontal="left" vertical="center" wrapText="1" indent="1"/>
    </xf>
    <xf numFmtId="0" fontId="14" fillId="0" borderId="128" xfId="0" applyFont="1" applyBorder="1" applyAlignment="1" applyProtection="1">
      <alignment horizontal="left" vertical="center" wrapText="1" indent="1"/>
    </xf>
    <xf numFmtId="166" fontId="9" fillId="9" borderId="96" xfId="0" applyNumberFormat="1" applyFont="1" applyFill="1" applyBorder="1" applyAlignment="1" applyProtection="1">
      <alignment horizontal="right" vertical="center"/>
    </xf>
    <xf numFmtId="166" fontId="9" fillId="9" borderId="100" xfId="0" applyNumberFormat="1" applyFont="1" applyFill="1" applyBorder="1" applyAlignment="1" applyProtection="1">
      <alignment horizontal="right" vertical="center"/>
    </xf>
    <xf numFmtId="166" fontId="9" fillId="9" borderId="142" xfId="0" applyNumberFormat="1" applyFont="1" applyFill="1" applyBorder="1" applyAlignment="1" applyProtection="1">
      <alignment horizontal="right" vertical="center"/>
    </xf>
    <xf numFmtId="166" fontId="19" fillId="0" borderId="93" xfId="0" applyNumberFormat="1" applyFont="1" applyFill="1" applyBorder="1" applyAlignment="1" applyProtection="1">
      <alignment horizontal="right" vertical="center"/>
    </xf>
    <xf numFmtId="166" fontId="19" fillId="0" borderId="92" xfId="0" applyNumberFormat="1" applyFont="1" applyFill="1" applyBorder="1" applyAlignment="1" applyProtection="1">
      <alignment horizontal="right" vertical="center"/>
    </xf>
    <xf numFmtId="166" fontId="19" fillId="0" borderId="94" xfId="0" applyNumberFormat="1" applyFont="1" applyFill="1" applyBorder="1" applyAlignment="1" applyProtection="1">
      <alignment horizontal="right" vertical="center"/>
    </xf>
    <xf numFmtId="166" fontId="19" fillId="9" borderId="112" xfId="0" applyNumberFormat="1" applyFont="1" applyFill="1" applyBorder="1" applyAlignment="1" applyProtection="1">
      <alignment horizontal="right" vertical="center"/>
    </xf>
    <xf numFmtId="166" fontId="19" fillId="9" borderId="110" xfId="0" applyNumberFormat="1" applyFont="1" applyFill="1" applyBorder="1" applyAlignment="1" applyProtection="1">
      <alignment horizontal="right" vertical="center"/>
    </xf>
    <xf numFmtId="166" fontId="19" fillId="9" borderId="111" xfId="0" applyNumberFormat="1" applyFont="1" applyFill="1" applyBorder="1" applyAlignment="1" applyProtection="1">
      <alignment horizontal="right" vertical="center"/>
    </xf>
    <xf numFmtId="1" fontId="14" fillId="7" borderId="47" xfId="0" applyNumberFormat="1" applyFont="1" applyFill="1" applyBorder="1" applyAlignment="1" applyProtection="1">
      <alignment horizontal="right" vertical="center" indent="1"/>
      <protection locked="0"/>
    </xf>
    <xf numFmtId="1" fontId="14" fillId="7" borderId="37" xfId="0" applyNumberFormat="1" applyFont="1" applyFill="1" applyBorder="1" applyAlignment="1" applyProtection="1">
      <alignment horizontal="right" vertical="center" indent="1"/>
      <protection locked="0"/>
    </xf>
    <xf numFmtId="1" fontId="14" fillId="7" borderId="149" xfId="0" applyNumberFormat="1" applyFont="1" applyFill="1" applyBorder="1" applyAlignment="1" applyProtection="1">
      <alignment horizontal="right" vertical="center" indent="1"/>
      <protection locked="0"/>
    </xf>
    <xf numFmtId="1" fontId="14" fillId="7" borderId="128" xfId="0" applyNumberFormat="1" applyFont="1" applyFill="1" applyBorder="1" applyAlignment="1" applyProtection="1">
      <alignment horizontal="right" vertical="center" indent="1"/>
      <protection locked="0"/>
    </xf>
    <xf numFmtId="166" fontId="17" fillId="0" borderId="149" xfId="0" applyNumberFormat="1" applyFont="1" applyFill="1" applyBorder="1" applyAlignment="1" applyProtection="1">
      <alignment horizontal="right" vertical="center"/>
    </xf>
    <xf numFmtId="166" fontId="17" fillId="0" borderId="128" xfId="0" applyNumberFormat="1" applyFont="1" applyFill="1" applyBorder="1" applyAlignment="1" applyProtection="1">
      <alignment horizontal="right" vertical="center"/>
    </xf>
    <xf numFmtId="166" fontId="17" fillId="0" borderId="150" xfId="0" applyNumberFormat="1" applyFont="1" applyFill="1" applyBorder="1" applyAlignment="1" applyProtection="1">
      <alignment horizontal="right" vertical="center"/>
    </xf>
    <xf numFmtId="166" fontId="12" fillId="0" borderId="128" xfId="0" applyNumberFormat="1" applyFont="1" applyFill="1" applyBorder="1" applyAlignment="1" applyProtection="1">
      <alignment horizontal="right" vertical="center"/>
    </xf>
    <xf numFmtId="166" fontId="12" fillId="0" borderId="129" xfId="0" applyNumberFormat="1" applyFont="1" applyFill="1" applyBorder="1" applyAlignment="1" applyProtection="1">
      <alignment horizontal="right" vertical="center"/>
    </xf>
    <xf numFmtId="166" fontId="9" fillId="0" borderId="85" xfId="0" applyNumberFormat="1" applyFont="1" applyFill="1" applyBorder="1" applyAlignment="1" applyProtection="1">
      <alignment horizontal="right" vertical="center"/>
    </xf>
    <xf numFmtId="166" fontId="9" fillId="0" borderId="84" xfId="0" applyNumberFormat="1" applyFont="1" applyFill="1" applyBorder="1" applyAlignment="1" applyProtection="1">
      <alignment horizontal="right" vertical="center"/>
    </xf>
    <xf numFmtId="166" fontId="9" fillId="0" borderId="140" xfId="0" applyNumberFormat="1" applyFont="1" applyFill="1" applyBorder="1" applyAlignment="1" applyProtection="1">
      <alignment horizontal="right" vertical="center"/>
    </xf>
    <xf numFmtId="166" fontId="9" fillId="9" borderId="87" xfId="0" applyNumberFormat="1" applyFont="1" applyFill="1" applyBorder="1" applyAlignment="1" applyProtection="1">
      <alignment horizontal="right" vertical="center"/>
    </xf>
    <xf numFmtId="166" fontId="9" fillId="9" borderId="86" xfId="0" applyNumberFormat="1" applyFont="1" applyFill="1" applyBorder="1" applyAlignment="1" applyProtection="1">
      <alignment horizontal="right" vertical="center"/>
    </xf>
    <xf numFmtId="166" fontId="9" fillId="9" borderId="141" xfId="0" applyNumberFormat="1" applyFont="1" applyFill="1" applyBorder="1" applyAlignment="1" applyProtection="1">
      <alignment horizontal="right" vertical="center"/>
    </xf>
    <xf numFmtId="166" fontId="9" fillId="0" borderId="87" xfId="0" applyNumberFormat="1" applyFont="1" applyFill="1" applyBorder="1" applyAlignment="1" applyProtection="1">
      <alignment horizontal="right" vertical="center"/>
    </xf>
    <xf numFmtId="166" fontId="9" fillId="0" borderId="86" xfId="0" applyNumberFormat="1" applyFont="1" applyFill="1" applyBorder="1" applyAlignment="1" applyProtection="1">
      <alignment horizontal="right" vertical="center"/>
    </xf>
    <xf numFmtId="166" fontId="9" fillId="0" borderId="141" xfId="0" applyNumberFormat="1" applyFont="1" applyFill="1" applyBorder="1" applyAlignment="1" applyProtection="1">
      <alignment horizontal="right" vertical="center"/>
    </xf>
    <xf numFmtId="1" fontId="14" fillId="7" borderId="89" xfId="0" applyNumberFormat="1" applyFont="1" applyFill="1" applyBorder="1" applyAlignment="1" applyProtection="1">
      <alignment horizontal="right" vertical="center" indent="1"/>
      <protection locked="0"/>
    </xf>
    <xf numFmtId="1" fontId="14" fillId="7" borderId="134" xfId="0" applyNumberFormat="1" applyFont="1" applyFill="1" applyBorder="1" applyAlignment="1" applyProtection="1">
      <alignment horizontal="right" vertical="center" indent="1"/>
      <protection locked="0"/>
    </xf>
    <xf numFmtId="1" fontId="9" fillId="0" borderId="145" xfId="0" applyNumberFormat="1" applyFont="1" applyFill="1" applyBorder="1" applyAlignment="1" applyProtection="1">
      <alignment horizontal="right" vertical="center" indent="1"/>
    </xf>
    <xf numFmtId="1" fontId="9" fillId="0" borderId="146" xfId="0" applyNumberFormat="1" applyFont="1" applyFill="1" applyBorder="1" applyAlignment="1" applyProtection="1">
      <alignment horizontal="right" vertical="center" indent="1"/>
    </xf>
    <xf numFmtId="166" fontId="9" fillId="0" borderId="145" xfId="0" applyNumberFormat="1" applyFont="1" applyFill="1" applyBorder="1" applyAlignment="1" applyProtection="1">
      <alignment horizontal="right" vertical="center"/>
    </xf>
    <xf numFmtId="166" fontId="9" fillId="0" borderId="146" xfId="0" applyNumberFormat="1" applyFont="1" applyFill="1" applyBorder="1" applyAlignment="1" applyProtection="1">
      <alignment horizontal="right" vertical="center"/>
    </xf>
    <xf numFmtId="166" fontId="9" fillId="0" borderId="147" xfId="0" applyNumberFormat="1" applyFont="1" applyFill="1" applyBorder="1" applyAlignment="1" applyProtection="1">
      <alignment horizontal="right" vertical="center"/>
    </xf>
    <xf numFmtId="0" fontId="14" fillId="0" borderId="91" xfId="0" applyFont="1" applyBorder="1" applyAlignment="1" applyProtection="1">
      <alignment horizontal="left" vertical="center" wrapText="1" indent="1"/>
    </xf>
    <xf numFmtId="0" fontId="14" fillId="0" borderId="92" xfId="0" applyFont="1" applyBorder="1" applyAlignment="1" applyProtection="1">
      <alignment horizontal="left" vertical="center" wrapText="1" indent="1"/>
    </xf>
    <xf numFmtId="0" fontId="14" fillId="0" borderId="94" xfId="0" applyFont="1" applyBorder="1" applyAlignment="1" applyProtection="1">
      <alignment horizontal="left" vertical="center" wrapText="1" indent="1"/>
    </xf>
    <xf numFmtId="1" fontId="14" fillId="7" borderId="53" xfId="0" applyNumberFormat="1" applyFont="1" applyFill="1" applyBorder="1" applyAlignment="1" applyProtection="1">
      <alignment horizontal="right" vertical="center" indent="1"/>
      <protection locked="0"/>
    </xf>
    <xf numFmtId="1" fontId="14" fillId="7" borderId="34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Font="1" applyAlignment="1" applyProtection="1">
      <alignment horizontal="left" vertical="top" wrapText="1"/>
    </xf>
    <xf numFmtId="0" fontId="14" fillId="9" borderId="95" xfId="0" applyFont="1" applyFill="1" applyBorder="1" applyAlignment="1" applyProtection="1">
      <alignment horizontal="left" vertical="center" wrapText="1" indent="1"/>
    </xf>
    <xf numFmtId="0" fontId="14" fillId="9" borderId="86" xfId="0" applyFont="1" applyFill="1" applyBorder="1" applyAlignment="1" applyProtection="1">
      <alignment horizontal="left" vertical="center" wrapText="1" indent="1"/>
    </xf>
    <xf numFmtId="0" fontId="14" fillId="9" borderId="88" xfId="0" applyFont="1" applyFill="1" applyBorder="1" applyAlignment="1" applyProtection="1">
      <alignment horizontal="left" vertical="center" wrapText="1" indent="1"/>
    </xf>
    <xf numFmtId="0" fontId="14" fillId="0" borderId="109" xfId="0" applyFont="1" applyBorder="1" applyAlignment="1" applyProtection="1">
      <alignment horizontal="left" vertical="center" wrapText="1" indent="1"/>
    </xf>
    <xf numFmtId="0" fontId="14" fillId="0" borderId="110" xfId="0" applyFont="1" applyBorder="1" applyAlignment="1" applyProtection="1">
      <alignment horizontal="left" vertical="center" wrapText="1" indent="1"/>
    </xf>
    <xf numFmtId="0" fontId="14" fillId="0" borderId="111" xfId="0" applyFont="1" applyBorder="1" applyAlignment="1" applyProtection="1">
      <alignment horizontal="left" vertical="center" wrapText="1" indent="1"/>
    </xf>
    <xf numFmtId="4" fontId="14" fillId="7" borderId="27" xfId="0" applyNumberFormat="1" applyFont="1" applyFill="1" applyBorder="1" applyAlignment="1" applyProtection="1">
      <alignment horizontal="right" vertical="center" indent="1"/>
      <protection locked="0"/>
    </xf>
    <xf numFmtId="4" fontId="14" fillId="7" borderId="77" xfId="0" applyNumberFormat="1" applyFont="1" applyFill="1" applyBorder="1" applyAlignment="1" applyProtection="1">
      <alignment horizontal="right" vertical="center" indent="1"/>
      <protection locked="0"/>
    </xf>
    <xf numFmtId="1" fontId="14" fillId="7" borderId="21" xfId="0" applyNumberFormat="1" applyFont="1" applyFill="1" applyBorder="1" applyAlignment="1" applyProtection="1">
      <alignment horizontal="right" vertical="center" indent="1"/>
      <protection locked="0"/>
    </xf>
    <xf numFmtId="1" fontId="14" fillId="7" borderId="22" xfId="0" applyNumberFormat="1" applyFont="1" applyFill="1" applyBorder="1" applyAlignment="1" applyProtection="1">
      <alignment horizontal="right" vertical="center" indent="1"/>
      <protection locked="0"/>
    </xf>
    <xf numFmtId="166" fontId="14" fillId="0" borderId="126" xfId="0" applyNumberFormat="1" applyFont="1" applyBorder="1" applyAlignment="1" applyProtection="1">
      <alignment horizontal="right" vertical="center"/>
    </xf>
    <xf numFmtId="166" fontId="14" fillId="0" borderId="120" xfId="0" applyNumberFormat="1" applyFont="1" applyBorder="1" applyAlignment="1" applyProtection="1">
      <alignment horizontal="right" vertical="center"/>
    </xf>
    <xf numFmtId="166" fontId="24" fillId="0" borderId="128" xfId="0" applyNumberFormat="1" applyFont="1" applyBorder="1" applyAlignment="1" applyProtection="1">
      <alignment horizontal="right" vertical="center"/>
    </xf>
    <xf numFmtId="166" fontId="14" fillId="0" borderId="124" xfId="0" applyNumberFormat="1" applyFont="1" applyBorder="1" applyAlignment="1" applyProtection="1">
      <alignment horizontal="right" vertical="center"/>
    </xf>
    <xf numFmtId="166" fontId="14" fillId="0" borderId="122" xfId="0" applyNumberFormat="1" applyFont="1" applyBorder="1" applyAlignment="1" applyProtection="1">
      <alignment horizontal="right" vertical="center"/>
    </xf>
    <xf numFmtId="0" fontId="10" fillId="8" borderId="1" xfId="0" applyFont="1" applyFill="1" applyBorder="1" applyAlignment="1" applyProtection="1">
      <alignment horizontal="left" vertical="center" wrapText="1" indent="1"/>
    </xf>
    <xf numFmtId="169" fontId="14" fillId="7" borderId="21" xfId="0" applyNumberFormat="1" applyFont="1" applyFill="1" applyBorder="1" applyAlignment="1" applyProtection="1">
      <alignment horizontal="right" vertical="center"/>
      <protection locked="0"/>
    </xf>
    <xf numFmtId="169" fontId="14" fillId="7" borderId="22" xfId="0" applyNumberFormat="1" applyFont="1" applyFill="1" applyBorder="1" applyAlignment="1" applyProtection="1">
      <alignment horizontal="right" vertical="center"/>
      <protection locked="0"/>
    </xf>
    <xf numFmtId="1" fontId="14" fillId="7" borderId="50" xfId="0" applyNumberFormat="1" applyFont="1" applyFill="1" applyBorder="1" applyAlignment="1" applyProtection="1">
      <alignment horizontal="right" vertical="center" indent="1"/>
      <protection locked="0"/>
    </xf>
    <xf numFmtId="1" fontId="14" fillId="7" borderId="41" xfId="0" applyNumberFormat="1" applyFont="1" applyFill="1" applyBorder="1" applyAlignment="1" applyProtection="1">
      <alignment horizontal="right" vertical="center" indent="1"/>
      <protection locked="0"/>
    </xf>
    <xf numFmtId="0" fontId="14" fillId="9" borderId="171" xfId="0" applyFont="1" applyFill="1" applyBorder="1" applyAlignment="1" applyProtection="1">
      <alignment horizontal="left" vertical="center" wrapText="1" indent="1"/>
    </xf>
    <xf numFmtId="0" fontId="14" fillId="9" borderId="172" xfId="0" applyFont="1" applyFill="1" applyBorder="1" applyAlignment="1" applyProtection="1">
      <alignment horizontal="left" vertical="center" wrapText="1" indent="1"/>
    </xf>
    <xf numFmtId="0" fontId="14" fillId="9" borderId="173" xfId="0" applyFont="1" applyFill="1" applyBorder="1" applyAlignment="1" applyProtection="1">
      <alignment horizontal="left" vertical="center" wrapText="1" indent="1"/>
    </xf>
    <xf numFmtId="166" fontId="12" fillId="9" borderId="86" xfId="0" applyNumberFormat="1" applyFont="1" applyFill="1" applyBorder="1" applyAlignment="1" applyProtection="1">
      <alignment horizontal="right" vertical="center"/>
    </xf>
    <xf numFmtId="166" fontId="12" fillId="9" borderId="119" xfId="0" applyNumberFormat="1" applyFont="1" applyFill="1" applyBorder="1" applyAlignment="1" applyProtection="1">
      <alignment horizontal="right" vertical="center"/>
    </xf>
    <xf numFmtId="0" fontId="9" fillId="8" borderId="11" xfId="0" applyFont="1" applyFill="1" applyBorder="1" applyAlignment="1" applyProtection="1">
      <alignment horizontal="left" vertical="center" wrapText="1" indent="1"/>
    </xf>
    <xf numFmtId="0" fontId="9" fillId="8" borderId="5" xfId="0" applyFont="1" applyFill="1" applyBorder="1" applyAlignment="1" applyProtection="1">
      <alignment horizontal="left" vertical="center" wrapText="1" indent="1"/>
    </xf>
    <xf numFmtId="166" fontId="12" fillId="0" borderId="110" xfId="0" applyNumberFormat="1" applyFont="1" applyFill="1" applyBorder="1" applyAlignment="1" applyProtection="1">
      <alignment horizontal="right" vertical="center"/>
    </xf>
    <xf numFmtId="166" fontId="12" fillId="0" borderId="113" xfId="0" applyNumberFormat="1" applyFont="1" applyFill="1" applyBorder="1" applyAlignment="1" applyProtection="1">
      <alignment horizontal="right" vertical="center"/>
    </xf>
    <xf numFmtId="166" fontId="12" fillId="0" borderId="86" xfId="0" applyNumberFormat="1" applyFont="1" applyFill="1" applyBorder="1" applyAlignment="1" applyProtection="1">
      <alignment horizontal="right" vertical="center"/>
    </xf>
    <xf numFmtId="166" fontId="12" fillId="0" borderId="119" xfId="0" applyNumberFormat="1" applyFont="1" applyFill="1" applyBorder="1" applyAlignment="1" applyProtection="1">
      <alignment horizontal="right" vertical="center"/>
    </xf>
    <xf numFmtId="166" fontId="7" fillId="0" borderId="128" xfId="0" applyNumberFormat="1" applyFont="1" applyBorder="1" applyAlignment="1" applyProtection="1">
      <alignment horizontal="right" vertical="center"/>
    </xf>
    <xf numFmtId="166" fontId="7" fillId="0" borderId="129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left" vertical="top"/>
    </xf>
    <xf numFmtId="1" fontId="14" fillId="7" borderId="23" xfId="0" applyNumberFormat="1" applyFont="1" applyFill="1" applyBorder="1" applyAlignment="1" applyProtection="1">
      <alignment horizontal="right" vertical="center" indent="1"/>
      <protection locked="0"/>
    </xf>
    <xf numFmtId="1" fontId="14" fillId="7" borderId="24" xfId="0" applyNumberFormat="1" applyFont="1" applyFill="1" applyBorder="1" applyAlignment="1" applyProtection="1">
      <alignment horizontal="right" vertical="center" indent="1"/>
      <protection locked="0"/>
    </xf>
    <xf numFmtId="166" fontId="19" fillId="9" borderId="174" xfId="0" applyNumberFormat="1" applyFont="1" applyFill="1" applyBorder="1" applyAlignment="1" applyProtection="1">
      <alignment horizontal="right" vertical="center"/>
    </xf>
    <xf numFmtId="166" fontId="19" fillId="9" borderId="172" xfId="0" applyNumberFormat="1" applyFont="1" applyFill="1" applyBorder="1" applyAlignment="1" applyProtection="1">
      <alignment horizontal="right" vertical="center"/>
    </xf>
    <xf numFmtId="166" fontId="19" fillId="9" borderId="173" xfId="0" applyNumberFormat="1" applyFont="1" applyFill="1" applyBorder="1" applyAlignment="1" applyProtection="1">
      <alignment horizontal="right" vertical="center"/>
    </xf>
    <xf numFmtId="166" fontId="12" fillId="9" borderId="172" xfId="0" applyNumberFormat="1" applyFont="1" applyFill="1" applyBorder="1" applyAlignment="1" applyProtection="1">
      <alignment horizontal="right" vertical="center"/>
    </xf>
    <xf numFmtId="166" fontId="12" fillId="9" borderId="175" xfId="0" applyNumberFormat="1" applyFont="1" applyFill="1" applyBorder="1" applyAlignment="1" applyProtection="1">
      <alignment horizontal="right" vertical="center"/>
    </xf>
    <xf numFmtId="0" fontId="14" fillId="0" borderId="161" xfId="0" applyFont="1" applyBorder="1" applyAlignment="1" applyProtection="1">
      <alignment horizontal="left" vertical="center" wrapText="1" indent="1"/>
    </xf>
    <xf numFmtId="0" fontId="14" fillId="0" borderId="162" xfId="0" applyFont="1" applyBorder="1" applyAlignment="1" applyProtection="1">
      <alignment horizontal="left" vertical="center" wrapText="1" indent="1"/>
    </xf>
    <xf numFmtId="0" fontId="14" fillId="0" borderId="170" xfId="0" applyFont="1" applyBorder="1" applyAlignment="1" applyProtection="1">
      <alignment horizontal="left" vertical="center" wrapText="1" indent="1"/>
    </xf>
    <xf numFmtId="166" fontId="19" fillId="0" borderId="169" xfId="0" applyNumberFormat="1" applyFont="1" applyFill="1" applyBorder="1" applyAlignment="1" applyProtection="1">
      <alignment horizontal="right" vertical="center"/>
    </xf>
    <xf numFmtId="166" fontId="19" fillId="0" borderId="162" xfId="0" applyNumberFormat="1" applyFont="1" applyFill="1" applyBorder="1" applyAlignment="1" applyProtection="1">
      <alignment horizontal="right" vertical="center"/>
    </xf>
    <xf numFmtId="166" fontId="19" fillId="0" borderId="170" xfId="0" applyNumberFormat="1" applyFont="1" applyFill="1" applyBorder="1" applyAlignment="1" applyProtection="1">
      <alignment horizontal="right" vertical="center"/>
    </xf>
    <xf numFmtId="166" fontId="12" fillId="0" borderId="162" xfId="0" applyNumberFormat="1" applyFont="1" applyFill="1" applyBorder="1" applyAlignment="1" applyProtection="1">
      <alignment horizontal="right" vertical="center"/>
    </xf>
    <xf numFmtId="166" fontId="12" fillId="0" borderId="163" xfId="0" applyNumberFormat="1" applyFont="1" applyFill="1" applyBorder="1" applyAlignment="1" applyProtection="1">
      <alignment horizontal="right" vertical="center"/>
    </xf>
    <xf numFmtId="166" fontId="14" fillId="7" borderId="23" xfId="0" applyNumberFormat="1" applyFont="1" applyFill="1" applyBorder="1" applyAlignment="1" applyProtection="1">
      <alignment horizontal="right" vertical="center"/>
      <protection locked="0"/>
    </xf>
    <xf numFmtId="166" fontId="14" fillId="7" borderId="24" xfId="0" applyNumberFormat="1" applyFont="1" applyFill="1" applyBorder="1" applyAlignment="1" applyProtection="1">
      <alignment horizontal="right" vertical="center"/>
      <protection locked="0"/>
    </xf>
    <xf numFmtId="166" fontId="19" fillId="9" borderId="178" xfId="0" applyNumberFormat="1" applyFont="1" applyFill="1" applyBorder="1" applyAlignment="1" applyProtection="1">
      <alignment horizontal="right" vertical="center"/>
    </xf>
    <xf numFmtId="166" fontId="19" fillId="9" borderId="165" xfId="0" applyNumberFormat="1" applyFont="1" applyFill="1" applyBorder="1" applyAlignment="1" applyProtection="1">
      <alignment horizontal="right" vertical="center"/>
    </xf>
    <xf numFmtId="166" fontId="19" fillId="9" borderId="176" xfId="0" applyNumberFormat="1" applyFont="1" applyFill="1" applyBorder="1" applyAlignment="1" applyProtection="1">
      <alignment horizontal="right" vertical="center"/>
    </xf>
    <xf numFmtId="166" fontId="12" fillId="9" borderId="178" xfId="0" applyNumberFormat="1" applyFont="1" applyFill="1" applyBorder="1" applyAlignment="1" applyProtection="1">
      <alignment horizontal="right" vertical="center"/>
    </xf>
    <xf numFmtId="166" fontId="12" fillId="9" borderId="167" xfId="0" applyNumberFormat="1" applyFont="1" applyFill="1" applyBorder="1" applyAlignment="1" applyProtection="1">
      <alignment horizontal="right" vertical="center"/>
    </xf>
    <xf numFmtId="169" fontId="14" fillId="7" borderId="23" xfId="0" applyNumberFormat="1" applyFont="1" applyFill="1" applyBorder="1" applyAlignment="1" applyProtection="1">
      <alignment horizontal="right" vertical="center"/>
      <protection locked="0"/>
    </xf>
    <xf numFmtId="169" fontId="14" fillId="7" borderId="24" xfId="0" applyNumberFormat="1" applyFont="1" applyFill="1" applyBorder="1" applyAlignment="1" applyProtection="1">
      <alignment horizontal="right" vertical="center"/>
      <protection locked="0"/>
    </xf>
    <xf numFmtId="166" fontId="19" fillId="0" borderId="178" xfId="0" applyNumberFormat="1" applyFont="1" applyFill="1" applyBorder="1" applyAlignment="1" applyProtection="1">
      <alignment horizontal="right" vertical="center"/>
    </xf>
    <xf numFmtId="166" fontId="19" fillId="0" borderId="165" xfId="0" applyNumberFormat="1" applyFont="1" applyFill="1" applyBorder="1" applyAlignment="1" applyProtection="1">
      <alignment horizontal="right" vertical="center"/>
    </xf>
    <xf numFmtId="166" fontId="19" fillId="0" borderId="176" xfId="0" applyNumberFormat="1" applyFont="1" applyFill="1" applyBorder="1" applyAlignment="1" applyProtection="1">
      <alignment horizontal="right" vertical="center"/>
    </xf>
    <xf numFmtId="166" fontId="12" fillId="0" borderId="178" xfId="0" applyNumberFormat="1" applyFont="1" applyFill="1" applyBorder="1" applyAlignment="1" applyProtection="1">
      <alignment horizontal="right" vertical="center"/>
    </xf>
    <xf numFmtId="166" fontId="12" fillId="0" borderId="167" xfId="0" applyNumberFormat="1" applyFont="1" applyFill="1" applyBorder="1" applyAlignment="1" applyProtection="1">
      <alignment horizontal="right" vertical="center"/>
    </xf>
    <xf numFmtId="0" fontId="14" fillId="9" borderId="164" xfId="0" applyFont="1" applyFill="1" applyBorder="1" applyAlignment="1" applyProtection="1">
      <alignment horizontal="left" vertical="center" wrapText="1" indent="1"/>
    </xf>
    <xf numFmtId="0" fontId="14" fillId="9" borderId="165" xfId="0" applyFont="1" applyFill="1" applyBorder="1" applyAlignment="1" applyProtection="1">
      <alignment horizontal="left" vertical="center" wrapText="1" indent="1"/>
    </xf>
    <xf numFmtId="0" fontId="14" fillId="9" borderId="176" xfId="0" applyFont="1" applyFill="1" applyBorder="1" applyAlignment="1" applyProtection="1">
      <alignment horizontal="left" vertical="center" wrapText="1" indent="1"/>
    </xf>
    <xf numFmtId="166" fontId="12" fillId="9" borderId="165" xfId="0" applyNumberFormat="1" applyFont="1" applyFill="1" applyBorder="1" applyAlignment="1" applyProtection="1">
      <alignment horizontal="right" vertical="center"/>
    </xf>
    <xf numFmtId="0" fontId="14" fillId="0" borderId="164" xfId="0" applyFont="1" applyBorder="1" applyAlignment="1" applyProtection="1">
      <alignment horizontal="left" vertical="center" wrapText="1" indent="1"/>
    </xf>
    <xf numFmtId="0" fontId="14" fillId="0" borderId="165" xfId="0" applyFont="1" applyBorder="1" applyAlignment="1" applyProtection="1">
      <alignment horizontal="left" vertical="center" wrapText="1" indent="1"/>
    </xf>
    <xf numFmtId="0" fontId="14" fillId="0" borderId="166" xfId="0" applyFont="1" applyBorder="1" applyAlignment="1" applyProtection="1">
      <alignment horizontal="left" vertical="center" wrapText="1" indent="1"/>
    </xf>
    <xf numFmtId="166" fontId="19" fillId="9" borderId="179" xfId="0" applyNumberFormat="1" applyFont="1" applyFill="1" applyBorder="1" applyAlignment="1" applyProtection="1">
      <alignment horizontal="right" vertical="center"/>
    </xf>
    <xf numFmtId="166" fontId="19" fillId="9" borderId="122" xfId="0" applyNumberFormat="1" applyFont="1" applyFill="1" applyBorder="1" applyAlignment="1" applyProtection="1">
      <alignment horizontal="right" vertical="center"/>
    </xf>
    <xf numFmtId="166" fontId="19" fillId="9" borderId="177" xfId="0" applyNumberFormat="1" applyFont="1" applyFill="1" applyBorder="1" applyAlignment="1" applyProtection="1">
      <alignment horizontal="right" vertical="center"/>
    </xf>
    <xf numFmtId="166" fontId="12" fillId="9" borderId="122" xfId="0" applyNumberFormat="1" applyFont="1" applyFill="1" applyBorder="1" applyAlignment="1" applyProtection="1">
      <alignment horizontal="right" vertical="center"/>
    </xf>
    <xf numFmtId="166" fontId="12" fillId="9" borderId="168" xfId="0" applyNumberFormat="1" applyFont="1" applyFill="1" applyBorder="1" applyAlignment="1" applyProtection="1">
      <alignment horizontal="right" vertical="center"/>
    </xf>
    <xf numFmtId="0" fontId="14" fillId="0" borderId="176" xfId="0" applyFont="1" applyBorder="1" applyAlignment="1" applyProtection="1">
      <alignment horizontal="left" vertical="center" wrapText="1" indent="1"/>
    </xf>
    <xf numFmtId="166" fontId="12" fillId="0" borderId="165" xfId="0" applyNumberFormat="1" applyFont="1" applyFill="1" applyBorder="1" applyAlignment="1" applyProtection="1">
      <alignment horizontal="right" vertical="center"/>
    </xf>
    <xf numFmtId="166" fontId="10" fillId="5" borderId="2" xfId="0" applyNumberFormat="1" applyFont="1" applyFill="1" applyBorder="1" applyAlignment="1" applyProtection="1">
      <alignment horizontal="right" vertical="center"/>
    </xf>
    <xf numFmtId="166" fontId="10" fillId="5" borderId="3" xfId="0" applyNumberFormat="1" applyFont="1" applyFill="1" applyBorder="1" applyAlignment="1" applyProtection="1">
      <alignment horizontal="right" vertical="center"/>
    </xf>
    <xf numFmtId="0" fontId="9" fillId="2" borderId="4" xfId="0" applyFont="1" applyFill="1" applyBorder="1" applyAlignment="1" applyProtection="1">
      <alignment horizontal="center" vertical="center" textRotation="90" wrapText="1"/>
    </xf>
    <xf numFmtId="0" fontId="9" fillId="2" borderId="6" xfId="0" applyFont="1" applyFill="1" applyBorder="1" applyAlignment="1" applyProtection="1">
      <alignment horizontal="center" vertical="center" textRotation="90" wrapText="1"/>
    </xf>
    <xf numFmtId="0" fontId="4" fillId="2" borderId="104" xfId="0" applyFont="1" applyFill="1" applyBorder="1" applyAlignment="1" applyProtection="1">
      <alignment horizontal="center" vertical="center" textRotation="90"/>
    </xf>
    <xf numFmtId="0" fontId="3" fillId="2" borderId="158" xfId="0" applyFont="1" applyFill="1" applyBorder="1" applyAlignment="1" applyProtection="1">
      <alignment horizontal="center" vertical="center" textRotation="90"/>
    </xf>
    <xf numFmtId="0" fontId="4" fillId="2" borderId="159" xfId="0" applyFont="1" applyFill="1" applyBorder="1" applyAlignment="1" applyProtection="1">
      <alignment horizontal="center" vertical="center" textRotation="90"/>
    </xf>
    <xf numFmtId="0" fontId="4" fillId="2" borderId="160" xfId="0" applyFont="1" applyFill="1" applyBorder="1" applyAlignment="1" applyProtection="1">
      <alignment horizontal="center" vertical="center" textRotation="90"/>
    </xf>
    <xf numFmtId="0" fontId="14" fillId="9" borderId="166" xfId="0" applyFont="1" applyFill="1" applyBorder="1" applyAlignment="1" applyProtection="1">
      <alignment horizontal="left" vertical="center" wrapText="1" indent="1"/>
    </xf>
    <xf numFmtId="0" fontId="14" fillId="9" borderId="121" xfId="0" applyFont="1" applyFill="1" applyBorder="1" applyAlignment="1" applyProtection="1">
      <alignment horizontal="left" vertical="center" wrapText="1" indent="1"/>
    </xf>
    <xf numFmtId="0" fontId="14" fillId="9" borderId="122" xfId="0" applyFont="1" applyFill="1" applyBorder="1" applyAlignment="1" applyProtection="1">
      <alignment horizontal="left" vertical="center" wrapText="1" indent="1"/>
    </xf>
    <xf numFmtId="0" fontId="14" fillId="9" borderId="177" xfId="0" applyFont="1" applyFill="1" applyBorder="1" applyAlignment="1" applyProtection="1">
      <alignment horizontal="left" vertical="center" wrapText="1" indent="1"/>
    </xf>
    <xf numFmtId="166" fontId="14" fillId="7" borderId="25" xfId="0" applyNumberFormat="1" applyFont="1" applyFill="1" applyBorder="1" applyAlignment="1" applyProtection="1">
      <alignment horizontal="right" vertical="center"/>
      <protection locked="0"/>
    </xf>
    <xf numFmtId="166" fontId="14" fillId="7" borderId="26" xfId="0" applyNumberFormat="1" applyFont="1" applyFill="1" applyBorder="1" applyAlignment="1" applyProtection="1">
      <alignment horizontal="right" vertical="center"/>
      <protection locked="0"/>
    </xf>
  </cellXfs>
  <cellStyles count="2">
    <cellStyle name="Prozent" xfId="1" builtinId="5"/>
    <cellStyle name="Standard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C3CFEB"/>
      <color rgb="FFDCE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TADTPLANUNG\BBG\Gruber\Projekte\_04%20-%20MOS\gmsStellplatzbedarf_03.xlsx" TargetMode="External"/><Relationship Id="rId1" Type="http://schemas.openxmlformats.org/officeDocument/2006/relationships/externalLinkPath" Target="gmsStellplatzbedarf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llplatzbedarf"/>
      <sheetName val="Variablen"/>
    </sheetNames>
    <sheetDataSet>
      <sheetData sheetId="0"/>
      <sheetData sheetId="1">
        <row r="16">
          <cell r="D16">
            <v>0.75</v>
          </cell>
        </row>
        <row r="17">
          <cell r="D17">
            <v>0.05</v>
          </cell>
        </row>
        <row r="18">
          <cell r="D18">
            <v>0.13</v>
          </cell>
        </row>
        <row r="20">
          <cell r="D20">
            <v>21</v>
          </cell>
        </row>
        <row r="21">
          <cell r="D21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D81F-1D68-4F5D-A866-D700337336B9}">
  <sheetPr codeName="Tabelle1"/>
  <dimension ref="B1:AI71"/>
  <sheetViews>
    <sheetView topLeftCell="A29" workbookViewId="0">
      <selection activeCell="A29" sqref="A1:XFD1048576"/>
    </sheetView>
  </sheetViews>
  <sheetFormatPr baseColWidth="10" defaultColWidth="11.42578125" defaultRowHeight="14.25"/>
  <cols>
    <col min="1" max="1" width="5.7109375" style="1" customWidth="1"/>
    <col min="2" max="35" width="6.7109375" style="1" customWidth="1"/>
    <col min="36" max="16384" width="11.42578125" style="1"/>
  </cols>
  <sheetData>
    <row r="1" spans="2:27" ht="30" customHeight="1" thickBot="1">
      <c r="B1" s="4" t="s">
        <v>5</v>
      </c>
      <c r="L1" s="15"/>
      <c r="N1" s="4" t="s">
        <v>17</v>
      </c>
    </row>
    <row r="2" spans="2:27" ht="30" customHeight="1" thickBot="1">
      <c r="B2" s="5"/>
      <c r="C2" s="6" t="s">
        <v>18</v>
      </c>
      <c r="D2" s="7"/>
      <c r="E2" s="7"/>
      <c r="F2" s="7"/>
      <c r="G2" s="8"/>
      <c r="H2" s="9" t="s">
        <v>19</v>
      </c>
      <c r="I2" s="49"/>
      <c r="J2" s="74" t="s">
        <v>20</v>
      </c>
      <c r="K2" s="75"/>
      <c r="L2" s="16"/>
      <c r="N2" s="5"/>
      <c r="O2" s="6" t="s">
        <v>18</v>
      </c>
      <c r="P2" s="7"/>
      <c r="Q2" s="7"/>
      <c r="R2" s="7"/>
      <c r="S2" s="8"/>
      <c r="T2" s="9" t="s">
        <v>19</v>
      </c>
      <c r="U2" s="49"/>
      <c r="V2" s="74" t="s">
        <v>20</v>
      </c>
      <c r="W2" s="75"/>
    </row>
    <row r="3" spans="2:27" ht="24.95" customHeight="1">
      <c r="B3" s="383" t="s">
        <v>0</v>
      </c>
      <c r="C3" s="71" t="s">
        <v>13</v>
      </c>
      <c r="D3" s="72"/>
      <c r="E3" s="72"/>
      <c r="F3" s="72"/>
      <c r="G3" s="73"/>
      <c r="H3" s="326">
        <v>0.6</v>
      </c>
      <c r="I3" s="327"/>
      <c r="J3" s="393">
        <f>(H3*1/$H$6)-1</f>
        <v>-0.4</v>
      </c>
      <c r="K3" s="394"/>
      <c r="L3" s="76" t="str">
        <f>IF(Formular!$F$6=Parameter!C3,Parameter!H3,"")</f>
        <v/>
      </c>
      <c r="M3" s="2"/>
      <c r="N3" s="383" t="s">
        <v>0</v>
      </c>
      <c r="O3" s="71" t="s">
        <v>13</v>
      </c>
      <c r="P3" s="72"/>
      <c r="Q3" s="72"/>
      <c r="R3" s="72"/>
      <c r="S3" s="73"/>
      <c r="T3" s="326">
        <v>0.4</v>
      </c>
      <c r="U3" s="327"/>
      <c r="V3" s="393">
        <f>(T3*1/$H$6)-1</f>
        <v>-0.6</v>
      </c>
      <c r="W3" s="394"/>
      <c r="X3" s="76" t="str">
        <f>IF(Formular!$F$6=Parameter!O3,Parameter!T3,"")</f>
        <v/>
      </c>
    </row>
    <row r="4" spans="2:27" ht="24.95" customHeight="1">
      <c r="B4" s="384"/>
      <c r="C4" s="45" t="s">
        <v>14</v>
      </c>
      <c r="D4" s="22"/>
      <c r="E4" s="22"/>
      <c r="F4" s="22"/>
      <c r="G4" s="23"/>
      <c r="H4" s="324">
        <v>0.75</v>
      </c>
      <c r="I4" s="325"/>
      <c r="J4" s="376">
        <f>(H4*1/$H$6)-1</f>
        <v>-0.25</v>
      </c>
      <c r="K4" s="377"/>
      <c r="L4" s="77" t="str">
        <f>IF(Formular!$F$6=Parameter!C4,Parameter!H4,"")</f>
        <v/>
      </c>
      <c r="M4" s="2"/>
      <c r="N4" s="384"/>
      <c r="O4" s="45" t="s">
        <v>14</v>
      </c>
      <c r="P4" s="22"/>
      <c r="Q4" s="22"/>
      <c r="R4" s="22"/>
      <c r="S4" s="23"/>
      <c r="T4" s="324">
        <v>0.65</v>
      </c>
      <c r="U4" s="325"/>
      <c r="V4" s="376">
        <f>(T4*1/$H$6)-1</f>
        <v>-0.35</v>
      </c>
      <c r="W4" s="377"/>
      <c r="X4" s="77" t="str">
        <f>IF(Formular!$F$6=Parameter!O4,Parameter!T4,"")</f>
        <v/>
      </c>
    </row>
    <row r="5" spans="2:27" ht="24.95" customHeight="1">
      <c r="B5" s="384"/>
      <c r="C5" s="46" t="s">
        <v>15</v>
      </c>
      <c r="D5" s="33"/>
      <c r="E5" s="33"/>
      <c r="F5" s="33"/>
      <c r="G5" s="34"/>
      <c r="H5" s="397">
        <v>0.9</v>
      </c>
      <c r="I5" s="398"/>
      <c r="J5" s="378">
        <f>(H5*1/$H$6)-1</f>
        <v>-9.9999999999999978E-2</v>
      </c>
      <c r="K5" s="379"/>
      <c r="L5" s="78" t="str">
        <f>IF(Formular!$F$6=Parameter!C5,Parameter!H5,"")</f>
        <v/>
      </c>
      <c r="M5" s="2"/>
      <c r="N5" s="384"/>
      <c r="O5" s="46" t="s">
        <v>15</v>
      </c>
      <c r="P5" s="33"/>
      <c r="Q5" s="33"/>
      <c r="R5" s="33"/>
      <c r="S5" s="34"/>
      <c r="T5" s="397">
        <v>0.85</v>
      </c>
      <c r="U5" s="398"/>
      <c r="V5" s="378">
        <f>(T5*1/$H$6)-1</f>
        <v>-0.15000000000000002</v>
      </c>
      <c r="W5" s="379"/>
      <c r="X5" s="78" t="str">
        <f>IF(Formular!$F$6=Parameter!O5,Parameter!T5,"")</f>
        <v/>
      </c>
    </row>
    <row r="6" spans="2:27" ht="24.95" customHeight="1" thickBot="1">
      <c r="B6" s="385"/>
      <c r="C6" s="47" t="s">
        <v>16</v>
      </c>
      <c r="D6" s="48"/>
      <c r="E6" s="48"/>
      <c r="F6" s="48"/>
      <c r="G6" s="42"/>
      <c r="H6" s="395">
        <v>1</v>
      </c>
      <c r="I6" s="396"/>
      <c r="J6" s="343" t="s">
        <v>11</v>
      </c>
      <c r="K6" s="344"/>
      <c r="L6" s="79" t="str">
        <f>IF(Formular!$F$6=Parameter!C6,Parameter!H6,"")</f>
        <v/>
      </c>
      <c r="M6" s="2"/>
      <c r="N6" s="385"/>
      <c r="O6" s="47" t="s">
        <v>16</v>
      </c>
      <c r="P6" s="48"/>
      <c r="Q6" s="48"/>
      <c r="R6" s="48"/>
      <c r="S6" s="42"/>
      <c r="T6" s="395">
        <v>1</v>
      </c>
      <c r="U6" s="396"/>
      <c r="V6" s="343" t="s">
        <v>11</v>
      </c>
      <c r="W6" s="344"/>
      <c r="X6" s="79" t="str">
        <f>IF(Formular!$F$6=Parameter!O6,Parameter!T6,"")</f>
        <v/>
      </c>
    </row>
    <row r="7" spans="2:27" ht="24.95" customHeight="1">
      <c r="B7" s="386" t="s">
        <v>6</v>
      </c>
      <c r="C7" s="43" t="s">
        <v>7</v>
      </c>
      <c r="D7" s="44"/>
      <c r="E7" s="44"/>
      <c r="F7" s="44"/>
      <c r="G7" s="41"/>
      <c r="H7" s="399">
        <v>0.65</v>
      </c>
      <c r="I7" s="400"/>
      <c r="J7" s="341">
        <f>(H7*1/$H$10)-1</f>
        <v>-0.35</v>
      </c>
      <c r="K7" s="342"/>
      <c r="L7" s="76" t="str">
        <f>IF(Formular!$V$6=Parameter!C7,Parameter!H7,"")</f>
        <v/>
      </c>
      <c r="M7" s="2"/>
      <c r="N7" s="386" t="s">
        <v>6</v>
      </c>
      <c r="O7" s="43" t="s">
        <v>7</v>
      </c>
      <c r="P7" s="44"/>
      <c r="Q7" s="44"/>
      <c r="R7" s="44"/>
      <c r="S7" s="41"/>
      <c r="T7" s="399">
        <v>0.4</v>
      </c>
      <c r="U7" s="400"/>
      <c r="V7" s="341">
        <f>(T7*1/$H$10)-1</f>
        <v>-0.6</v>
      </c>
      <c r="W7" s="342"/>
      <c r="X7" s="76" t="str">
        <f>IF(Formular!$V$6=Parameter!O7,Parameter!T7,"")</f>
        <v/>
      </c>
    </row>
    <row r="8" spans="2:27" ht="24.95" customHeight="1">
      <c r="B8" s="384"/>
      <c r="C8" s="45" t="s">
        <v>8</v>
      </c>
      <c r="D8" s="22"/>
      <c r="E8" s="22"/>
      <c r="F8" s="22"/>
      <c r="G8" s="23"/>
      <c r="H8" s="324">
        <v>0.8</v>
      </c>
      <c r="I8" s="325"/>
      <c r="J8" s="376">
        <f>(H8*1/$H$10)-1</f>
        <v>-0.19999999999999996</v>
      </c>
      <c r="K8" s="377"/>
      <c r="L8" s="77" t="str">
        <f>IF(Formular!$V$6=Parameter!C8,Parameter!H8,"")</f>
        <v/>
      </c>
      <c r="M8" s="2"/>
      <c r="N8" s="384"/>
      <c r="O8" s="45" t="s">
        <v>8</v>
      </c>
      <c r="P8" s="22"/>
      <c r="Q8" s="22"/>
      <c r="R8" s="22"/>
      <c r="S8" s="23"/>
      <c r="T8" s="324">
        <v>0.65</v>
      </c>
      <c r="U8" s="325"/>
      <c r="V8" s="376">
        <f>(T8*1/$H$10)-1</f>
        <v>-0.35</v>
      </c>
      <c r="W8" s="377"/>
      <c r="X8" s="77" t="str">
        <f>IF(Formular!$V$6=Parameter!O8,Parameter!T8,"")</f>
        <v/>
      </c>
    </row>
    <row r="9" spans="2:27" ht="24.95" customHeight="1">
      <c r="B9" s="384"/>
      <c r="C9" s="46" t="s">
        <v>9</v>
      </c>
      <c r="D9" s="33"/>
      <c r="E9" s="33"/>
      <c r="F9" s="33"/>
      <c r="G9" s="34"/>
      <c r="H9" s="397">
        <v>0.9</v>
      </c>
      <c r="I9" s="398"/>
      <c r="J9" s="378">
        <f>(H9*1/$H$10)-1</f>
        <v>-9.9999999999999978E-2</v>
      </c>
      <c r="K9" s="379"/>
      <c r="L9" s="78" t="str">
        <f>IF(Formular!$V$6=Parameter!C9,Parameter!H9,"")</f>
        <v/>
      </c>
      <c r="M9" s="2"/>
      <c r="N9" s="384"/>
      <c r="O9" s="46" t="s">
        <v>9</v>
      </c>
      <c r="P9" s="33"/>
      <c r="Q9" s="33"/>
      <c r="R9" s="33"/>
      <c r="S9" s="34"/>
      <c r="T9" s="397">
        <v>0.85</v>
      </c>
      <c r="U9" s="398"/>
      <c r="V9" s="378">
        <f>(T9*1/$H$10)-1</f>
        <v>-0.15000000000000002</v>
      </c>
      <c r="W9" s="379"/>
      <c r="X9" s="78" t="str">
        <f>IF(Formular!$V$6=Parameter!O9,Parameter!T9,"")</f>
        <v/>
      </c>
    </row>
    <row r="10" spans="2:27" ht="24.95" customHeight="1" thickBot="1">
      <c r="B10" s="385"/>
      <c r="C10" s="47" t="s">
        <v>10</v>
      </c>
      <c r="D10" s="48"/>
      <c r="E10" s="48"/>
      <c r="F10" s="48"/>
      <c r="G10" s="42"/>
      <c r="H10" s="395">
        <v>1</v>
      </c>
      <c r="I10" s="396"/>
      <c r="J10" s="343" t="s">
        <v>12</v>
      </c>
      <c r="K10" s="344"/>
      <c r="L10" s="79" t="str">
        <f>IF(Formular!$V$6=Parameter!C10,Parameter!H10,"")</f>
        <v/>
      </c>
      <c r="M10" s="2"/>
      <c r="N10" s="385"/>
      <c r="O10" s="47" t="s">
        <v>10</v>
      </c>
      <c r="P10" s="48"/>
      <c r="Q10" s="48"/>
      <c r="R10" s="48"/>
      <c r="S10" s="42"/>
      <c r="T10" s="395">
        <v>1</v>
      </c>
      <c r="U10" s="396"/>
      <c r="V10" s="343" t="s">
        <v>12</v>
      </c>
      <c r="W10" s="344"/>
      <c r="X10" s="79" t="str">
        <f>IF(Formular!$V$6=Parameter!O10,Parameter!T10,"")</f>
        <v/>
      </c>
    </row>
    <row r="11" spans="2:27">
      <c r="L11" s="15"/>
    </row>
    <row r="12" spans="2:27" ht="30" customHeight="1" thickBot="1">
      <c r="B12" s="4" t="s">
        <v>21</v>
      </c>
      <c r="M12" s="4"/>
    </row>
    <row r="13" spans="2:27" ht="30" customHeight="1" thickBot="1">
      <c r="B13" s="14"/>
      <c r="C13" s="10" t="s">
        <v>18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3" t="s">
        <v>19</v>
      </c>
      <c r="Q13" s="13"/>
      <c r="R13" s="13" t="s">
        <v>27</v>
      </c>
      <c r="S13" s="37"/>
      <c r="T13" s="105" t="s">
        <v>125</v>
      </c>
      <c r="U13" s="319"/>
      <c r="V13" s="319"/>
      <c r="W13" s="319"/>
      <c r="X13" s="105" t="s">
        <v>124</v>
      </c>
      <c r="Y13" s="11"/>
      <c r="Z13" s="11"/>
      <c r="AA13" s="38"/>
    </row>
    <row r="14" spans="2:27" ht="24.95" customHeight="1">
      <c r="B14" s="380" t="s">
        <v>28</v>
      </c>
      <c r="C14" s="364" t="s">
        <v>35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6"/>
      <c r="P14" s="347">
        <v>1.76</v>
      </c>
      <c r="Q14" s="348"/>
      <c r="R14" s="407">
        <v>100</v>
      </c>
      <c r="S14" s="408"/>
      <c r="T14" s="19" t="s">
        <v>61</v>
      </c>
      <c r="U14" s="18"/>
      <c r="V14" s="18"/>
      <c r="W14" s="111"/>
      <c r="X14" s="18" t="s">
        <v>61</v>
      </c>
      <c r="Y14" s="18"/>
      <c r="Z14" s="18"/>
      <c r="AA14" s="20"/>
    </row>
    <row r="15" spans="2:27" ht="24.95" customHeight="1">
      <c r="B15" s="381"/>
      <c r="C15" s="355" t="s">
        <v>47</v>
      </c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7"/>
      <c r="P15" s="345">
        <v>1</v>
      </c>
      <c r="Q15" s="346"/>
      <c r="R15" s="387">
        <v>20</v>
      </c>
      <c r="S15" s="388"/>
      <c r="T15" s="24" t="s">
        <v>24</v>
      </c>
      <c r="U15" s="22"/>
      <c r="V15" s="22"/>
      <c r="W15" s="108"/>
      <c r="X15" s="22" t="s">
        <v>24</v>
      </c>
      <c r="Y15" s="22"/>
      <c r="Z15" s="22"/>
      <c r="AA15" s="25"/>
    </row>
    <row r="16" spans="2:27" ht="30" customHeight="1" thickBot="1">
      <c r="B16" s="382"/>
      <c r="C16" s="361" t="s">
        <v>115</v>
      </c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3"/>
      <c r="P16" s="403">
        <v>1</v>
      </c>
      <c r="Q16" s="404"/>
      <c r="R16" s="391">
        <v>5</v>
      </c>
      <c r="S16" s="392"/>
      <c r="T16" s="27" t="s">
        <v>24</v>
      </c>
      <c r="U16" s="26"/>
      <c r="V16" s="26"/>
      <c r="W16" s="112"/>
      <c r="X16" s="26" t="s">
        <v>24</v>
      </c>
      <c r="Y16" s="26"/>
      <c r="Z16" s="26"/>
      <c r="AA16" s="28"/>
    </row>
    <row r="17" spans="2:27" ht="24.95" customHeight="1">
      <c r="B17" s="380" t="s">
        <v>29</v>
      </c>
      <c r="C17" s="358" t="s">
        <v>22</v>
      </c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60"/>
      <c r="P17" s="401">
        <v>1</v>
      </c>
      <c r="Q17" s="402"/>
      <c r="R17" s="389">
        <v>6</v>
      </c>
      <c r="S17" s="390"/>
      <c r="T17" s="30" t="s">
        <v>24</v>
      </c>
      <c r="U17" s="29"/>
      <c r="V17" s="29"/>
      <c r="W17" s="113"/>
      <c r="X17" s="29" t="s">
        <v>24</v>
      </c>
      <c r="Y17" s="29"/>
      <c r="Z17" s="29"/>
      <c r="AA17" s="31"/>
    </row>
    <row r="18" spans="2:27" ht="24.95" customHeight="1">
      <c r="B18" s="381"/>
      <c r="C18" s="352" t="s">
        <v>80</v>
      </c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4"/>
      <c r="P18" s="405">
        <v>1</v>
      </c>
      <c r="Q18" s="406"/>
      <c r="R18" s="409">
        <v>50</v>
      </c>
      <c r="S18" s="410"/>
      <c r="T18" s="35" t="s">
        <v>60</v>
      </c>
      <c r="U18" s="33"/>
      <c r="V18" s="33"/>
      <c r="W18" s="107"/>
      <c r="X18" s="33" t="s">
        <v>60</v>
      </c>
      <c r="Y18" s="33"/>
      <c r="Z18" s="33"/>
      <c r="AA18" s="36"/>
    </row>
    <row r="19" spans="2:27" ht="24.95" customHeight="1">
      <c r="B19" s="381"/>
      <c r="C19" s="355" t="s">
        <v>81</v>
      </c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7"/>
      <c r="P19" s="345">
        <v>1</v>
      </c>
      <c r="Q19" s="346"/>
      <c r="R19" s="387">
        <v>50</v>
      </c>
      <c r="S19" s="388"/>
      <c r="T19" s="24" t="s">
        <v>79</v>
      </c>
      <c r="U19" s="22"/>
      <c r="V19" s="22"/>
      <c r="W19" s="108"/>
      <c r="X19" s="22" t="s">
        <v>79</v>
      </c>
      <c r="Y19" s="22"/>
      <c r="Z19" s="22"/>
      <c r="AA19" s="25"/>
    </row>
    <row r="20" spans="2:27" ht="24.95" customHeight="1">
      <c r="B20" s="381"/>
      <c r="C20" s="352" t="s">
        <v>114</v>
      </c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4"/>
      <c r="P20" s="405">
        <v>1</v>
      </c>
      <c r="Q20" s="406"/>
      <c r="R20" s="409">
        <v>200</v>
      </c>
      <c r="S20" s="410"/>
      <c r="T20" s="35" t="s">
        <v>60</v>
      </c>
      <c r="U20" s="33"/>
      <c r="V20" s="33"/>
      <c r="W20" s="107"/>
      <c r="X20" s="33" t="s">
        <v>60</v>
      </c>
      <c r="Y20" s="33"/>
      <c r="Z20" s="33"/>
      <c r="AA20" s="36"/>
    </row>
    <row r="21" spans="2:27" ht="24.95" customHeight="1" thickBot="1">
      <c r="B21" s="382"/>
      <c r="C21" s="349" t="s">
        <v>23</v>
      </c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1"/>
      <c r="P21" s="419">
        <v>1</v>
      </c>
      <c r="Q21" s="420"/>
      <c r="R21" s="367">
        <v>1</v>
      </c>
      <c r="S21" s="368"/>
      <c r="T21" s="81" t="s">
        <v>25</v>
      </c>
      <c r="U21" s="58"/>
      <c r="V21" s="58"/>
      <c r="W21" s="114"/>
      <c r="X21" s="58" t="s">
        <v>132</v>
      </c>
      <c r="Y21" s="58"/>
      <c r="Z21" s="58"/>
      <c r="AA21" s="82"/>
    </row>
    <row r="23" spans="2:27" ht="30" customHeight="1" thickBot="1">
      <c r="B23" s="4" t="s">
        <v>42</v>
      </c>
      <c r="M23" s="4"/>
    </row>
    <row r="24" spans="2:27" ht="15" thickBot="1">
      <c r="B24" s="14"/>
      <c r="C24" s="80" t="s">
        <v>74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3" t="s">
        <v>19</v>
      </c>
      <c r="Q24" s="13"/>
    </row>
    <row r="25" spans="2:27" ht="24.95" customHeight="1">
      <c r="B25" s="369"/>
      <c r="C25" s="371" t="s">
        <v>75</v>
      </c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3"/>
      <c r="P25" s="374">
        <v>7</v>
      </c>
      <c r="Q25" s="375"/>
    </row>
    <row r="26" spans="2:27" ht="24.95" customHeight="1" thickBot="1">
      <c r="B26" s="370"/>
      <c r="C26" s="434" t="s">
        <v>76</v>
      </c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6"/>
      <c r="P26" s="437">
        <v>0.85</v>
      </c>
      <c r="Q26" s="438"/>
    </row>
    <row r="27" spans="2:27" ht="15" thickBot="1"/>
    <row r="28" spans="2:27" ht="30" customHeight="1">
      <c r="B28" s="50"/>
      <c r="C28" s="10" t="s">
        <v>44</v>
      </c>
      <c r="D28" s="11"/>
      <c r="E28" s="11"/>
      <c r="F28" s="11"/>
      <c r="G28" s="11"/>
      <c r="H28" s="11"/>
      <c r="I28" s="67"/>
      <c r="J28" s="68" t="s">
        <v>43</v>
      </c>
      <c r="K28" s="11"/>
      <c r="L28" s="11"/>
      <c r="M28" s="11"/>
      <c r="N28" s="11"/>
      <c r="O28" s="11"/>
      <c r="P28" s="13" t="s">
        <v>38</v>
      </c>
      <c r="Q28" s="13"/>
      <c r="R28" s="13" t="s">
        <v>39</v>
      </c>
      <c r="S28" s="37"/>
      <c r="T28" s="39" t="s">
        <v>40</v>
      </c>
      <c r="U28" s="39"/>
      <c r="V28" s="13" t="s">
        <v>41</v>
      </c>
      <c r="W28" s="51"/>
    </row>
    <row r="29" spans="2:27" s="40" customFormat="1" ht="20.100000000000001" customHeight="1" thickBot="1">
      <c r="B29" s="52"/>
      <c r="C29" s="53"/>
      <c r="D29" s="3"/>
      <c r="E29" s="3"/>
      <c r="F29" s="3"/>
      <c r="G29" s="3"/>
      <c r="H29" s="3"/>
      <c r="I29" s="69"/>
      <c r="J29" s="70"/>
      <c r="K29" s="3"/>
      <c r="L29" s="3"/>
      <c r="M29" s="3"/>
      <c r="N29" s="3"/>
      <c r="O29" s="3"/>
      <c r="P29" s="414" t="s">
        <v>45</v>
      </c>
      <c r="Q29" s="416"/>
      <c r="R29" s="414" t="s">
        <v>1</v>
      </c>
      <c r="S29" s="416"/>
      <c r="T29" s="414" t="s">
        <v>2</v>
      </c>
      <c r="U29" s="416"/>
      <c r="V29" s="414" t="s">
        <v>46</v>
      </c>
      <c r="W29" s="415"/>
    </row>
    <row r="30" spans="2:27" ht="24.95" customHeight="1">
      <c r="B30" s="55"/>
      <c r="C30" s="17" t="str">
        <f>C3</f>
        <v>1 - Hauptsiedlungsgebiet 1</v>
      </c>
      <c r="D30" s="18"/>
      <c r="E30" s="18"/>
      <c r="F30" s="18"/>
      <c r="G30" s="18"/>
      <c r="H30" s="18"/>
      <c r="I30" s="60"/>
      <c r="J30" s="59" t="s">
        <v>36</v>
      </c>
      <c r="K30" s="18"/>
      <c r="L30" s="18"/>
      <c r="M30" s="18"/>
      <c r="N30" s="18"/>
      <c r="O30" s="60"/>
      <c r="P30" s="417">
        <v>1</v>
      </c>
      <c r="Q30" s="348"/>
      <c r="R30" s="347">
        <v>1.5</v>
      </c>
      <c r="S30" s="348"/>
      <c r="T30" s="347">
        <v>1.7</v>
      </c>
      <c r="U30" s="348"/>
      <c r="V30" s="347">
        <v>2.1</v>
      </c>
      <c r="W30" s="418"/>
      <c r="X30" s="77" t="str">
        <f>IF(Formular!$F$6=Parameter!C3,1,"")</f>
        <v/>
      </c>
    </row>
    <row r="31" spans="2:27" ht="24.95" customHeight="1">
      <c r="B31" s="56"/>
      <c r="C31" s="21" t="str">
        <f>C4</f>
        <v>2 - Hauptsiedlungsgebiet 2</v>
      </c>
      <c r="D31" s="22"/>
      <c r="E31" s="22"/>
      <c r="F31" s="22"/>
      <c r="G31" s="22"/>
      <c r="H31" s="22"/>
      <c r="I31" s="62"/>
      <c r="J31" s="61" t="s">
        <v>36</v>
      </c>
      <c r="K31" s="22"/>
      <c r="L31" s="22"/>
      <c r="M31" s="22"/>
      <c r="N31" s="22"/>
      <c r="O31" s="62"/>
      <c r="P31" s="421">
        <v>1</v>
      </c>
      <c r="Q31" s="346"/>
      <c r="R31" s="345">
        <v>1.5</v>
      </c>
      <c r="S31" s="346"/>
      <c r="T31" s="345">
        <v>1.7</v>
      </c>
      <c r="U31" s="346"/>
      <c r="V31" s="345">
        <v>2.1</v>
      </c>
      <c r="W31" s="411"/>
      <c r="X31" s="77" t="str">
        <f>IF(Formular!$F$6=Parameter!C4,2,"")</f>
        <v/>
      </c>
    </row>
    <row r="32" spans="2:27" ht="24.95" customHeight="1">
      <c r="B32" s="56"/>
      <c r="C32" s="32" t="str">
        <f>C5</f>
        <v>3 - Hauptsiedlungsgebiet 3</v>
      </c>
      <c r="D32" s="33"/>
      <c r="E32" s="33"/>
      <c r="F32" s="33"/>
      <c r="G32" s="33"/>
      <c r="H32" s="33"/>
      <c r="I32" s="64"/>
      <c r="J32" s="63" t="s">
        <v>36</v>
      </c>
      <c r="K32" s="33"/>
      <c r="L32" s="33"/>
      <c r="M32" s="33"/>
      <c r="N32" s="33"/>
      <c r="O32" s="64"/>
      <c r="P32" s="412">
        <v>1</v>
      </c>
      <c r="Q32" s="406"/>
      <c r="R32" s="405">
        <v>1.5</v>
      </c>
      <c r="S32" s="406"/>
      <c r="T32" s="405">
        <v>1.7</v>
      </c>
      <c r="U32" s="406"/>
      <c r="V32" s="405">
        <v>2.1</v>
      </c>
      <c r="W32" s="413"/>
      <c r="X32" s="78" t="str">
        <f>IF(Formular!$F$6=Parameter!C5,3,"")</f>
        <v/>
      </c>
    </row>
    <row r="33" spans="2:24" ht="24.95" customHeight="1" thickBot="1">
      <c r="B33" s="57"/>
      <c r="C33" s="54" t="str">
        <f>C6</f>
        <v>4 - übriges Siedlungsgebiet</v>
      </c>
      <c r="D33" s="58"/>
      <c r="E33" s="58"/>
      <c r="F33" s="58"/>
      <c r="G33" s="58"/>
      <c r="H33" s="58"/>
      <c r="I33" s="66"/>
      <c r="J33" s="65" t="s">
        <v>37</v>
      </c>
      <c r="K33" s="58"/>
      <c r="L33" s="58"/>
      <c r="M33" s="58"/>
      <c r="N33" s="58"/>
      <c r="O33" s="66"/>
      <c r="P33" s="428">
        <v>1.2</v>
      </c>
      <c r="Q33" s="420"/>
      <c r="R33" s="419">
        <v>1.8</v>
      </c>
      <c r="S33" s="420"/>
      <c r="T33" s="419">
        <v>2</v>
      </c>
      <c r="U33" s="420"/>
      <c r="V33" s="419">
        <v>2.2999999999999998</v>
      </c>
      <c r="W33" s="429"/>
      <c r="X33" s="79" t="str">
        <f>IF(Formular!$F$6=Parameter!C6,4,"")</f>
        <v/>
      </c>
    </row>
    <row r="34" spans="2:24" ht="24.95" customHeight="1" thickBot="1">
      <c r="P34" s="432">
        <f>IF(SUM($X$30:$X$33)&lt;4,P30,P33)*IF(Formular!T19&gt;=Parameter!P25,Parameter!P26,1)</f>
        <v>1</v>
      </c>
      <c r="Q34" s="422"/>
      <c r="R34" s="422">
        <f>IF(SUM($X$30:$X$33)&lt;4,R30,R33)*IF(Formular!T19&gt;=Parameter!P25,Parameter!P26,1)</f>
        <v>1.5</v>
      </c>
      <c r="S34" s="422"/>
      <c r="T34" s="422">
        <f>IF(SUM($X$30:$X$33)&lt;4,T30,T33)*IF(Formular!T19&gt;=Parameter!P25,Parameter!P26,1)</f>
        <v>1.7</v>
      </c>
      <c r="U34" s="422"/>
      <c r="V34" s="422">
        <f>IF(SUM($X$30:$X$33)&lt;4,V30,V33)*IF(Formular!T19&gt;=Parameter!P25,Parameter!P26,1)</f>
        <v>2.1</v>
      </c>
      <c r="W34" s="423"/>
    </row>
    <row r="36" spans="2:24" ht="30" customHeight="1" thickBot="1">
      <c r="B36" s="4" t="s">
        <v>63</v>
      </c>
      <c r="M36" s="4"/>
    </row>
    <row r="37" spans="2:24" ht="30" customHeight="1" thickBot="1">
      <c r="B37" s="14"/>
      <c r="C37" s="10" t="s">
        <v>18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8" t="s">
        <v>141</v>
      </c>
      <c r="O37" s="13"/>
      <c r="P37" s="13" t="s">
        <v>19</v>
      </c>
      <c r="Q37" s="13"/>
    </row>
    <row r="38" spans="2:24" ht="20.100000000000001" customHeight="1">
      <c r="B38" s="115"/>
      <c r="C38" s="334" t="s">
        <v>120</v>
      </c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6"/>
      <c r="O38" s="336"/>
      <c r="P38" s="424">
        <v>5</v>
      </c>
      <c r="Q38" s="425"/>
    </row>
    <row r="39" spans="2:24" ht="20.100000000000001" customHeight="1">
      <c r="B39" s="116"/>
      <c r="C39" s="332" t="s">
        <v>4</v>
      </c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7"/>
      <c r="O39" s="337"/>
      <c r="P39" s="426">
        <v>13</v>
      </c>
      <c r="Q39" s="427"/>
    </row>
    <row r="40" spans="2:24" ht="20.100000000000001" customHeight="1">
      <c r="B40" s="116"/>
      <c r="C40" s="330" t="s">
        <v>139</v>
      </c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8">
        <v>10</v>
      </c>
      <c r="O40" s="338"/>
      <c r="P40" s="409">
        <v>1</v>
      </c>
      <c r="Q40" s="433">
        <v>1</v>
      </c>
    </row>
    <row r="41" spans="2:24" ht="20.100000000000001" customHeight="1">
      <c r="B41" s="116"/>
      <c r="C41" s="332" t="s">
        <v>140</v>
      </c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9">
        <v>10</v>
      </c>
      <c r="O41" s="339"/>
      <c r="P41" s="426">
        <v>100</v>
      </c>
      <c r="Q41" s="427"/>
    </row>
    <row r="42" spans="2:24" ht="19.5" customHeight="1" thickBot="1">
      <c r="B42" s="117"/>
      <c r="C42" s="328" t="s">
        <v>136</v>
      </c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40">
        <v>10</v>
      </c>
      <c r="O42" s="340"/>
      <c r="P42" s="430">
        <v>20</v>
      </c>
      <c r="Q42" s="431"/>
    </row>
    <row r="46" spans="2:24" ht="30" customHeight="1" thickBot="1">
      <c r="B46" s="4" t="s">
        <v>89</v>
      </c>
      <c r="M46" s="4"/>
    </row>
    <row r="47" spans="2:24" ht="15" thickBot="1">
      <c r="B47" s="14"/>
      <c r="C47" s="80" t="s">
        <v>74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/>
      <c r="P47" s="13" t="s">
        <v>19</v>
      </c>
      <c r="Q47" s="13"/>
    </row>
    <row r="48" spans="2:24" ht="24.95" customHeight="1" thickBot="1">
      <c r="B48" s="100"/>
      <c r="C48" s="469" t="s">
        <v>118</v>
      </c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470"/>
      <c r="O48" s="471"/>
      <c r="P48" s="472">
        <v>5</v>
      </c>
      <c r="Q48" s="473"/>
    </row>
    <row r="49" spans="2:35" ht="30" customHeight="1" thickBot="1">
      <c r="B49" s="4"/>
      <c r="M49" s="4"/>
    </row>
    <row r="50" spans="2:35" ht="39.950000000000003" customHeight="1" thickBot="1">
      <c r="B50" s="14"/>
      <c r="C50" s="10" t="s">
        <v>18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2"/>
      <c r="P50" s="13" t="s">
        <v>19</v>
      </c>
      <c r="Q50" s="13"/>
      <c r="R50" s="460" t="s">
        <v>107</v>
      </c>
      <c r="S50" s="461"/>
      <c r="T50" s="460" t="s">
        <v>108</v>
      </c>
      <c r="U50" s="461"/>
      <c r="V50" s="460" t="s">
        <v>109</v>
      </c>
      <c r="W50" s="461"/>
      <c r="X50" s="460" t="s">
        <v>110</v>
      </c>
      <c r="Y50" s="461"/>
      <c r="Z50" s="105" t="s">
        <v>125</v>
      </c>
      <c r="AA50" s="319"/>
      <c r="AB50" s="319"/>
      <c r="AC50" s="319"/>
      <c r="AD50" s="105" t="s">
        <v>124</v>
      </c>
      <c r="AE50" s="11"/>
      <c r="AF50" s="11"/>
      <c r="AG50" s="38"/>
    </row>
    <row r="51" spans="2:35" ht="39.950000000000003" customHeight="1">
      <c r="B51" s="466" t="s">
        <v>90</v>
      </c>
      <c r="C51" s="478" t="s">
        <v>84</v>
      </c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3"/>
      <c r="P51" s="374">
        <v>1</v>
      </c>
      <c r="Q51" s="479"/>
      <c r="R51" s="480">
        <v>15</v>
      </c>
      <c r="S51" s="481"/>
      <c r="T51" s="480">
        <v>15</v>
      </c>
      <c r="U51" s="481"/>
      <c r="V51" s="480">
        <v>10</v>
      </c>
      <c r="W51" s="481"/>
      <c r="X51" s="480">
        <v>5</v>
      </c>
      <c r="Y51" s="481"/>
      <c r="Z51" s="94" t="s">
        <v>96</v>
      </c>
      <c r="AA51" s="101"/>
      <c r="AB51" s="101"/>
      <c r="AC51" s="101"/>
      <c r="AD51" s="94" t="s">
        <v>96</v>
      </c>
      <c r="AE51" s="44"/>
      <c r="AF51" s="44"/>
      <c r="AG51" s="95"/>
      <c r="AH51" s="482">
        <f>IF(Formular!$F$6="",R51,CHOOSE(_xlfn.XMATCH(Formular!$F$6,lstZentalität),R51,T51,V51,X51))</f>
        <v>15</v>
      </c>
      <c r="AI51" s="483"/>
    </row>
    <row r="52" spans="2:35" ht="30" customHeight="1">
      <c r="B52" s="467"/>
      <c r="C52" s="444" t="s">
        <v>121</v>
      </c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7"/>
      <c r="P52" s="345">
        <v>1</v>
      </c>
      <c r="Q52" s="346"/>
      <c r="R52" s="484">
        <v>20</v>
      </c>
      <c r="S52" s="485"/>
      <c r="T52" s="484">
        <v>20</v>
      </c>
      <c r="U52" s="485"/>
      <c r="V52" s="486">
        <v>15</v>
      </c>
      <c r="W52" s="487"/>
      <c r="X52" s="484">
        <v>10</v>
      </c>
      <c r="Y52" s="485"/>
      <c r="Z52" s="24" t="s">
        <v>96</v>
      </c>
      <c r="AA52" s="102"/>
      <c r="AB52" s="102"/>
      <c r="AC52" s="102"/>
      <c r="AD52" s="24" t="s">
        <v>96</v>
      </c>
      <c r="AE52" s="22"/>
      <c r="AF52" s="22"/>
      <c r="AG52" s="96"/>
      <c r="AH52" s="464">
        <f>IF(Formular!$F$6="",R52,CHOOSE(_xlfn.XMATCH(Formular!$F$6,lstZentalität),R52,T52,V52,X52))</f>
        <v>20</v>
      </c>
      <c r="AI52" s="465"/>
    </row>
    <row r="53" spans="2:35" ht="39.950000000000003" customHeight="1">
      <c r="B53" s="467"/>
      <c r="C53" s="439" t="s">
        <v>122</v>
      </c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4"/>
      <c r="P53" s="405">
        <v>1</v>
      </c>
      <c r="Q53" s="406"/>
      <c r="R53" s="409">
        <v>20</v>
      </c>
      <c r="S53" s="410"/>
      <c r="T53" s="409">
        <v>20</v>
      </c>
      <c r="U53" s="410"/>
      <c r="V53" s="409">
        <v>10</v>
      </c>
      <c r="W53" s="410"/>
      <c r="X53" s="409">
        <v>10</v>
      </c>
      <c r="Y53" s="410"/>
      <c r="Z53" s="35" t="s">
        <v>126</v>
      </c>
      <c r="AA53" s="103"/>
      <c r="AB53" s="103"/>
      <c r="AC53" s="103"/>
      <c r="AD53" s="35" t="s">
        <v>126</v>
      </c>
      <c r="AE53" s="33"/>
      <c r="AF53" s="33"/>
      <c r="AG53" s="97"/>
      <c r="AH53" s="476">
        <f>IF(Formular!$F$6="",R53,CHOOSE(_xlfn.XMATCH(Formular!$F$6,lstZentalität),R53,T53,V53,X53))</f>
        <v>20</v>
      </c>
      <c r="AI53" s="477"/>
    </row>
    <row r="54" spans="2:35" ht="30" customHeight="1" thickBot="1">
      <c r="B54" s="468"/>
      <c r="C54" s="440" t="s">
        <v>86</v>
      </c>
      <c r="D54" s="435"/>
      <c r="E54" s="435"/>
      <c r="F54" s="435"/>
      <c r="G54" s="435"/>
      <c r="H54" s="435"/>
      <c r="I54" s="435"/>
      <c r="J54" s="435"/>
      <c r="K54" s="435"/>
      <c r="L54" s="435"/>
      <c r="M54" s="435"/>
      <c r="N54" s="435"/>
      <c r="O54" s="436"/>
      <c r="P54" s="437">
        <v>1</v>
      </c>
      <c r="Q54" s="441"/>
      <c r="R54" s="442">
        <v>6</v>
      </c>
      <c r="S54" s="443"/>
      <c r="T54" s="442">
        <v>6</v>
      </c>
      <c r="U54" s="443"/>
      <c r="V54" s="442">
        <v>4</v>
      </c>
      <c r="W54" s="443"/>
      <c r="X54" s="442">
        <v>2</v>
      </c>
      <c r="Y54" s="443"/>
      <c r="Z54" s="98" t="s">
        <v>87</v>
      </c>
      <c r="AA54" s="104"/>
      <c r="AB54" s="104"/>
      <c r="AC54" s="104"/>
      <c r="AD54" s="98" t="s">
        <v>87</v>
      </c>
      <c r="AE54" s="48"/>
      <c r="AF54" s="48"/>
      <c r="AG54" s="99"/>
      <c r="AH54" s="474">
        <f>IF(Formular!$F$6="",R54,CHOOSE(_xlfn.XMATCH(Formular!$F$6,lstZentalität),R54,T54,V54,X54))</f>
        <v>6</v>
      </c>
      <c r="AI54" s="475"/>
    </row>
    <row r="55" spans="2:35" ht="15" thickBot="1"/>
    <row r="56" spans="2:35" ht="30" customHeight="1" thickBot="1">
      <c r="B56" s="14"/>
      <c r="C56" s="10" t="s">
        <v>18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"/>
      <c r="P56" s="13" t="s">
        <v>19</v>
      </c>
      <c r="Q56" s="13"/>
      <c r="R56" s="13" t="s">
        <v>27</v>
      </c>
      <c r="S56" s="37"/>
      <c r="T56" s="105" t="s">
        <v>125</v>
      </c>
      <c r="U56" s="319"/>
      <c r="V56" s="319"/>
      <c r="W56" s="319"/>
      <c r="X56" s="37" t="s">
        <v>26</v>
      </c>
      <c r="Y56" s="11"/>
      <c r="Z56" s="11"/>
      <c r="AA56" s="38"/>
    </row>
    <row r="57" spans="2:35" ht="24.95" customHeight="1">
      <c r="B57" s="445" t="s">
        <v>91</v>
      </c>
      <c r="C57" s="448" t="s">
        <v>88</v>
      </c>
      <c r="D57" s="449"/>
      <c r="E57" s="449"/>
      <c r="F57" s="449"/>
      <c r="G57" s="449"/>
      <c r="H57" s="449"/>
      <c r="I57" s="449"/>
      <c r="J57" s="449"/>
      <c r="K57" s="449"/>
      <c r="L57" s="449"/>
      <c r="M57" s="449"/>
      <c r="N57" s="449"/>
      <c r="O57" s="450"/>
      <c r="P57" s="451">
        <v>1</v>
      </c>
      <c r="Q57" s="452"/>
      <c r="R57" s="453">
        <v>1</v>
      </c>
      <c r="S57" s="454"/>
      <c r="T57" s="85" t="s">
        <v>127</v>
      </c>
      <c r="U57" s="86"/>
      <c r="V57" s="86"/>
      <c r="W57" s="106"/>
      <c r="X57" s="86" t="s">
        <v>129</v>
      </c>
      <c r="Y57" s="86"/>
      <c r="Z57" s="86"/>
      <c r="AA57" s="87"/>
    </row>
    <row r="58" spans="2:35" ht="24.95" customHeight="1">
      <c r="B58" s="446"/>
      <c r="C58" s="439" t="s">
        <v>92</v>
      </c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4"/>
      <c r="P58" s="405">
        <v>1</v>
      </c>
      <c r="Q58" s="406"/>
      <c r="R58" s="409">
        <v>2</v>
      </c>
      <c r="S58" s="410"/>
      <c r="T58" s="35" t="s">
        <v>24</v>
      </c>
      <c r="U58" s="33"/>
      <c r="V58" s="33"/>
      <c r="W58" s="107"/>
      <c r="X58" s="33" t="s">
        <v>24</v>
      </c>
      <c r="Y58" s="33"/>
      <c r="Z58" s="33"/>
      <c r="AA58" s="88"/>
    </row>
    <row r="59" spans="2:35" ht="24.95" customHeight="1">
      <c r="B59" s="446"/>
      <c r="C59" s="444" t="s">
        <v>123</v>
      </c>
      <c r="D59" s="356"/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57"/>
      <c r="P59" s="345">
        <v>1</v>
      </c>
      <c r="Q59" s="346"/>
      <c r="R59" s="387">
        <v>250</v>
      </c>
      <c r="S59" s="388"/>
      <c r="T59" s="24" t="s">
        <v>103</v>
      </c>
      <c r="U59" s="22"/>
      <c r="V59" s="22"/>
      <c r="W59" s="108"/>
      <c r="X59" s="22" t="s">
        <v>103</v>
      </c>
      <c r="Y59" s="22"/>
      <c r="Z59" s="22"/>
      <c r="AA59" s="89"/>
    </row>
    <row r="60" spans="2:35" ht="24.95" customHeight="1">
      <c r="B60" s="446"/>
      <c r="C60" s="316"/>
      <c r="D60" s="317"/>
      <c r="E60" s="317"/>
      <c r="F60" s="317"/>
      <c r="G60" s="317"/>
      <c r="H60" s="317"/>
      <c r="I60" s="317"/>
      <c r="J60" s="317"/>
      <c r="K60" s="317"/>
      <c r="L60" s="317"/>
      <c r="M60" s="317"/>
      <c r="N60" s="317"/>
      <c r="O60" s="318"/>
      <c r="P60" s="345">
        <v>1</v>
      </c>
      <c r="Q60" s="346"/>
      <c r="R60" s="387">
        <v>10</v>
      </c>
      <c r="S60" s="388"/>
      <c r="T60" s="24" t="s">
        <v>96</v>
      </c>
      <c r="U60" s="22"/>
      <c r="V60" s="22"/>
      <c r="W60" s="108"/>
      <c r="X60" s="22" t="s">
        <v>96</v>
      </c>
      <c r="Y60" s="22"/>
      <c r="Z60" s="22"/>
      <c r="AA60" s="89"/>
    </row>
    <row r="61" spans="2:35" ht="24.95" customHeight="1">
      <c r="B61" s="446"/>
      <c r="C61" s="439" t="s">
        <v>93</v>
      </c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4"/>
      <c r="P61" s="405">
        <v>1</v>
      </c>
      <c r="Q61" s="406"/>
      <c r="R61" s="409">
        <v>50</v>
      </c>
      <c r="S61" s="410"/>
      <c r="T61" s="83" t="s">
        <v>104</v>
      </c>
      <c r="U61" s="84"/>
      <c r="V61" s="84"/>
      <c r="W61" s="109"/>
      <c r="X61" s="84" t="s">
        <v>104</v>
      </c>
      <c r="Y61" s="84"/>
      <c r="Z61" s="84"/>
      <c r="AA61" s="90"/>
    </row>
    <row r="62" spans="2:35" ht="24.95" customHeight="1">
      <c r="B62" s="446"/>
      <c r="C62" s="320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2"/>
      <c r="P62" s="405">
        <v>1</v>
      </c>
      <c r="Q62" s="406"/>
      <c r="R62" s="409">
        <v>10</v>
      </c>
      <c r="S62" s="410"/>
      <c r="T62" s="83" t="s">
        <v>96</v>
      </c>
      <c r="U62" s="84"/>
      <c r="V62" s="84"/>
      <c r="W62" s="109"/>
      <c r="X62" s="84" t="s">
        <v>96</v>
      </c>
      <c r="Y62" s="84"/>
      <c r="Z62" s="84"/>
      <c r="AA62" s="90"/>
    </row>
    <row r="63" spans="2:35" ht="24.95" customHeight="1">
      <c r="B63" s="446"/>
      <c r="C63" s="444" t="s">
        <v>94</v>
      </c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7"/>
      <c r="P63" s="345">
        <v>3</v>
      </c>
      <c r="Q63" s="346"/>
      <c r="R63" s="387">
        <v>1</v>
      </c>
      <c r="S63" s="388"/>
      <c r="T63" s="24" t="s">
        <v>97</v>
      </c>
      <c r="U63" s="22"/>
      <c r="V63" s="22"/>
      <c r="W63" s="108"/>
      <c r="X63" s="22" t="s">
        <v>128</v>
      </c>
      <c r="Y63" s="22"/>
      <c r="Z63" s="22"/>
      <c r="AA63" s="89"/>
    </row>
    <row r="64" spans="2:35" ht="24.95" customHeight="1">
      <c r="B64" s="446"/>
      <c r="C64" s="316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8"/>
      <c r="P64" s="345">
        <v>1</v>
      </c>
      <c r="Q64" s="346"/>
      <c r="R64" s="387">
        <v>10</v>
      </c>
      <c r="S64" s="388"/>
      <c r="T64" s="24" t="s">
        <v>96</v>
      </c>
      <c r="U64" s="22"/>
      <c r="V64" s="22"/>
      <c r="W64" s="108"/>
      <c r="X64" s="22" t="s">
        <v>96</v>
      </c>
      <c r="Y64" s="22"/>
      <c r="Z64" s="22"/>
      <c r="AA64" s="89"/>
    </row>
    <row r="65" spans="2:27" ht="24.95" customHeight="1">
      <c r="B65" s="446"/>
      <c r="C65" s="439" t="s">
        <v>99</v>
      </c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4"/>
      <c r="P65" s="405">
        <v>1</v>
      </c>
      <c r="Q65" s="406"/>
      <c r="R65" s="409">
        <v>5</v>
      </c>
      <c r="S65" s="410"/>
      <c r="T65" s="83" t="s">
        <v>85</v>
      </c>
      <c r="U65" s="84"/>
      <c r="V65" s="84"/>
      <c r="W65" s="109"/>
      <c r="X65" s="84" t="s">
        <v>85</v>
      </c>
      <c r="Y65" s="84"/>
      <c r="Z65" s="84"/>
      <c r="AA65" s="90"/>
    </row>
    <row r="66" spans="2:27" ht="24.95" customHeight="1">
      <c r="B66" s="446"/>
      <c r="C66" s="320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2"/>
      <c r="P66" s="405">
        <v>1</v>
      </c>
      <c r="Q66" s="406"/>
      <c r="R66" s="409">
        <v>8</v>
      </c>
      <c r="S66" s="410"/>
      <c r="T66" s="83" t="s">
        <v>98</v>
      </c>
      <c r="U66" s="84"/>
      <c r="V66" s="84"/>
      <c r="W66" s="109"/>
      <c r="X66" s="84" t="s">
        <v>98</v>
      </c>
      <c r="Y66" s="84"/>
      <c r="Z66" s="84"/>
      <c r="AA66" s="90"/>
    </row>
    <row r="67" spans="2:27" ht="24.95" customHeight="1">
      <c r="B67" s="446"/>
      <c r="C67" s="444" t="s">
        <v>100</v>
      </c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357"/>
      <c r="P67" s="345">
        <v>1</v>
      </c>
      <c r="Q67" s="346"/>
      <c r="R67" s="387">
        <v>250</v>
      </c>
      <c r="S67" s="388"/>
      <c r="T67" s="24" t="s">
        <v>112</v>
      </c>
      <c r="U67" s="22"/>
      <c r="V67" s="22"/>
      <c r="W67" s="108"/>
      <c r="X67" s="22" t="s">
        <v>112</v>
      </c>
      <c r="Y67" s="22"/>
      <c r="Z67" s="22"/>
      <c r="AA67" s="89"/>
    </row>
    <row r="68" spans="2:27" ht="24.95" customHeight="1">
      <c r="B68" s="446"/>
      <c r="C68" s="316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8"/>
      <c r="P68" s="345">
        <v>1</v>
      </c>
      <c r="Q68" s="346"/>
      <c r="R68" s="387">
        <v>30</v>
      </c>
      <c r="S68" s="388"/>
      <c r="T68" s="24" t="s">
        <v>98</v>
      </c>
      <c r="U68" s="22"/>
      <c r="V68" s="22"/>
      <c r="W68" s="108"/>
      <c r="X68" s="22" t="s">
        <v>98</v>
      </c>
      <c r="Y68" s="22"/>
      <c r="Z68" s="22"/>
      <c r="AA68" s="89"/>
    </row>
    <row r="69" spans="2:27" ht="24.95" customHeight="1">
      <c r="B69" s="446"/>
      <c r="C69" s="439" t="s">
        <v>116</v>
      </c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4"/>
      <c r="P69" s="405">
        <v>2</v>
      </c>
      <c r="Q69" s="406"/>
      <c r="R69" s="409">
        <v>1</v>
      </c>
      <c r="S69" s="410"/>
      <c r="T69" s="83" t="s">
        <v>101</v>
      </c>
      <c r="U69" s="84"/>
      <c r="V69" s="84"/>
      <c r="W69" s="109"/>
      <c r="X69" s="84" t="s">
        <v>130</v>
      </c>
      <c r="Y69" s="84"/>
      <c r="Z69" s="84"/>
      <c r="AA69" s="90"/>
    </row>
    <row r="70" spans="2:27" ht="24.95" customHeight="1">
      <c r="B70" s="446"/>
      <c r="C70" s="444" t="s">
        <v>95</v>
      </c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7"/>
      <c r="P70" s="345">
        <v>5</v>
      </c>
      <c r="Q70" s="346"/>
      <c r="R70" s="387">
        <v>1</v>
      </c>
      <c r="S70" s="388"/>
      <c r="T70" s="24" t="s">
        <v>102</v>
      </c>
      <c r="U70" s="22"/>
      <c r="V70" s="22"/>
      <c r="W70" s="108"/>
      <c r="X70" s="22" t="s">
        <v>131</v>
      </c>
      <c r="Y70" s="22"/>
      <c r="Z70" s="22"/>
      <c r="AA70" s="89"/>
    </row>
    <row r="71" spans="2:27" ht="24.95" customHeight="1" thickBot="1">
      <c r="B71" s="447"/>
      <c r="C71" s="455" t="s">
        <v>106</v>
      </c>
      <c r="D71" s="456"/>
      <c r="E71" s="456"/>
      <c r="F71" s="456"/>
      <c r="G71" s="456"/>
      <c r="H71" s="456"/>
      <c r="I71" s="456"/>
      <c r="J71" s="456"/>
      <c r="K71" s="456"/>
      <c r="L71" s="456"/>
      <c r="M71" s="456"/>
      <c r="N71" s="456"/>
      <c r="O71" s="457"/>
      <c r="P71" s="462">
        <v>1</v>
      </c>
      <c r="Q71" s="463"/>
      <c r="R71" s="458">
        <v>2000</v>
      </c>
      <c r="S71" s="459"/>
      <c r="T71" s="91" t="s">
        <v>105</v>
      </c>
      <c r="U71" s="92"/>
      <c r="V71" s="92"/>
      <c r="W71" s="110"/>
      <c r="X71" s="92" t="s">
        <v>105</v>
      </c>
      <c r="Y71" s="92"/>
      <c r="Z71" s="92"/>
      <c r="AA71" s="93"/>
    </row>
  </sheetData>
  <sheetProtection algorithmName="SHA-512" hashValue="peJORaLC6CR1fRzx/U/d1TCCDiueb4PJ+Onlq2RE6Ag86ZISuWE+poWj9mV81JbQ1PCToLHz5dp4EU3cmiyErg==" saltValue="Q2cSTbDYwNHCBzMGINB0yQ==" spinCount="100000" sheet="1" selectLockedCells="1" selectUnlockedCells="1"/>
  <mergeCells count="182">
    <mergeCell ref="AH52:AI52"/>
    <mergeCell ref="B51:B54"/>
    <mergeCell ref="C48:O48"/>
    <mergeCell ref="P48:Q48"/>
    <mergeCell ref="AH54:AI54"/>
    <mergeCell ref="AH53:AI53"/>
    <mergeCell ref="C51:O51"/>
    <mergeCell ref="P51:Q51"/>
    <mergeCell ref="R51:S51"/>
    <mergeCell ref="T51:U51"/>
    <mergeCell ref="V51:W51"/>
    <mergeCell ref="X51:Y51"/>
    <mergeCell ref="AH51:AI51"/>
    <mergeCell ref="C52:O52"/>
    <mergeCell ref="P52:Q52"/>
    <mergeCell ref="R52:S52"/>
    <mergeCell ref="T52:U52"/>
    <mergeCell ref="V52:W52"/>
    <mergeCell ref="X52:Y52"/>
    <mergeCell ref="T54:U54"/>
    <mergeCell ref="V54:W54"/>
    <mergeCell ref="X54:Y54"/>
    <mergeCell ref="V50:W50"/>
    <mergeCell ref="X50:Y50"/>
    <mergeCell ref="T53:U53"/>
    <mergeCell ref="V53:W53"/>
    <mergeCell ref="X53:Y53"/>
    <mergeCell ref="R69:S69"/>
    <mergeCell ref="R70:S70"/>
    <mergeCell ref="R50:S50"/>
    <mergeCell ref="T50:U50"/>
    <mergeCell ref="R59:S59"/>
    <mergeCell ref="P71:Q71"/>
    <mergeCell ref="P59:Q59"/>
    <mergeCell ref="B57:B71"/>
    <mergeCell ref="C57:O57"/>
    <mergeCell ref="P57:Q57"/>
    <mergeCell ref="R57:S57"/>
    <mergeCell ref="C58:O58"/>
    <mergeCell ref="R58:S58"/>
    <mergeCell ref="C61:O61"/>
    <mergeCell ref="C65:O65"/>
    <mergeCell ref="C70:O70"/>
    <mergeCell ref="C71:O71"/>
    <mergeCell ref="P62:Q62"/>
    <mergeCell ref="R62:S62"/>
    <mergeCell ref="P64:Q64"/>
    <mergeCell ref="R64:S64"/>
    <mergeCell ref="P66:Q66"/>
    <mergeCell ref="P58:Q58"/>
    <mergeCell ref="R67:S67"/>
    <mergeCell ref="P67:Q67"/>
    <mergeCell ref="P70:Q70"/>
    <mergeCell ref="R71:S71"/>
    <mergeCell ref="C26:O26"/>
    <mergeCell ref="P26:Q26"/>
    <mergeCell ref="C53:O53"/>
    <mergeCell ref="P53:Q53"/>
    <mergeCell ref="R53:S53"/>
    <mergeCell ref="C54:O54"/>
    <mergeCell ref="P54:Q54"/>
    <mergeCell ref="R54:S54"/>
    <mergeCell ref="C69:O69"/>
    <mergeCell ref="C59:O59"/>
    <mergeCell ref="C63:O63"/>
    <mergeCell ref="C67:O67"/>
    <mergeCell ref="P60:Q60"/>
    <mergeCell ref="P61:Q61"/>
    <mergeCell ref="P63:Q63"/>
    <mergeCell ref="P65:Q65"/>
    <mergeCell ref="P69:Q69"/>
    <mergeCell ref="R66:S66"/>
    <mergeCell ref="P68:Q68"/>
    <mergeCell ref="R68:S68"/>
    <mergeCell ref="R60:S60"/>
    <mergeCell ref="R61:S61"/>
    <mergeCell ref="R63:S63"/>
    <mergeCell ref="R65:S65"/>
    <mergeCell ref="V34:W34"/>
    <mergeCell ref="P38:Q38"/>
    <mergeCell ref="P39:Q39"/>
    <mergeCell ref="P33:Q33"/>
    <mergeCell ref="R33:S33"/>
    <mergeCell ref="T33:U33"/>
    <mergeCell ref="V33:W33"/>
    <mergeCell ref="P41:Q41"/>
    <mergeCell ref="P42:Q42"/>
    <mergeCell ref="P34:Q34"/>
    <mergeCell ref="R34:S34"/>
    <mergeCell ref="T34:U34"/>
    <mergeCell ref="P40:Q40"/>
    <mergeCell ref="R20:S20"/>
    <mergeCell ref="P20:Q20"/>
    <mergeCell ref="V31:W31"/>
    <mergeCell ref="P32:Q32"/>
    <mergeCell ref="R32:S32"/>
    <mergeCell ref="T32:U32"/>
    <mergeCell ref="V32:W32"/>
    <mergeCell ref="V29:W29"/>
    <mergeCell ref="T29:U29"/>
    <mergeCell ref="R29:S29"/>
    <mergeCell ref="P29:Q29"/>
    <mergeCell ref="P30:Q30"/>
    <mergeCell ref="R30:S30"/>
    <mergeCell ref="T30:U30"/>
    <mergeCell ref="V30:W30"/>
    <mergeCell ref="P21:Q21"/>
    <mergeCell ref="P31:Q31"/>
    <mergeCell ref="R31:S31"/>
    <mergeCell ref="T31:U31"/>
    <mergeCell ref="V10:W10"/>
    <mergeCell ref="P19:Q19"/>
    <mergeCell ref="P17:Q17"/>
    <mergeCell ref="P16:Q16"/>
    <mergeCell ref="J10:K10"/>
    <mergeCell ref="C18:O18"/>
    <mergeCell ref="P18:Q18"/>
    <mergeCell ref="N3:N6"/>
    <mergeCell ref="N7:N10"/>
    <mergeCell ref="R15:S15"/>
    <mergeCell ref="R14:S14"/>
    <mergeCell ref="R18:S18"/>
    <mergeCell ref="J4:K4"/>
    <mergeCell ref="J3:K3"/>
    <mergeCell ref="H4:I4"/>
    <mergeCell ref="H3:I3"/>
    <mergeCell ref="H8:I8"/>
    <mergeCell ref="H7:I7"/>
    <mergeCell ref="H6:I6"/>
    <mergeCell ref="H5:I5"/>
    <mergeCell ref="J5:K5"/>
    <mergeCell ref="J8:K8"/>
    <mergeCell ref="H10:I10"/>
    <mergeCell ref="H9:I9"/>
    <mergeCell ref="B25:B26"/>
    <mergeCell ref="C25:O25"/>
    <mergeCell ref="P25:Q25"/>
    <mergeCell ref="V8:W8"/>
    <mergeCell ref="V7:W7"/>
    <mergeCell ref="V6:W6"/>
    <mergeCell ref="V9:W9"/>
    <mergeCell ref="B17:B21"/>
    <mergeCell ref="B14:B16"/>
    <mergeCell ref="B3:B6"/>
    <mergeCell ref="B7:B10"/>
    <mergeCell ref="J9:K9"/>
    <mergeCell ref="R19:S19"/>
    <mergeCell ref="R17:S17"/>
    <mergeCell ref="R16:S16"/>
    <mergeCell ref="V3:W3"/>
    <mergeCell ref="T10:U10"/>
    <mergeCell ref="T9:U9"/>
    <mergeCell ref="T8:U8"/>
    <mergeCell ref="T7:U7"/>
    <mergeCell ref="T6:U6"/>
    <mergeCell ref="T5:U5"/>
    <mergeCell ref="V5:W5"/>
    <mergeCell ref="V4:W4"/>
    <mergeCell ref="T4:U4"/>
    <mergeCell ref="T3:U3"/>
    <mergeCell ref="C42:M42"/>
    <mergeCell ref="C40:M40"/>
    <mergeCell ref="C41:M41"/>
    <mergeCell ref="C39:M39"/>
    <mergeCell ref="C38:M38"/>
    <mergeCell ref="N38:O38"/>
    <mergeCell ref="N39:O39"/>
    <mergeCell ref="N40:O40"/>
    <mergeCell ref="N41:O41"/>
    <mergeCell ref="N42:O42"/>
    <mergeCell ref="J7:K7"/>
    <mergeCell ref="J6:K6"/>
    <mergeCell ref="P15:Q15"/>
    <mergeCell ref="P14:Q14"/>
    <mergeCell ref="C21:O21"/>
    <mergeCell ref="C20:O20"/>
    <mergeCell ref="C19:O19"/>
    <mergeCell ref="C17:O17"/>
    <mergeCell ref="C16:O16"/>
    <mergeCell ref="C15:O15"/>
    <mergeCell ref="C14:O14"/>
    <mergeCell ref="R21:S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698A-F873-4886-A6B0-131FE02FB0F6}">
  <sheetPr codeName="Tabelle2">
    <pageSetUpPr fitToPage="1"/>
  </sheetPr>
  <dimension ref="B1:AH79"/>
  <sheetViews>
    <sheetView tabSelected="1" view="pageBreakPreview" topLeftCell="A28" zoomScale="150" zoomScaleNormal="115" zoomScaleSheetLayoutView="150" workbookViewId="0">
      <selection activeCell="T58" sqref="T58:U58"/>
    </sheetView>
  </sheetViews>
  <sheetFormatPr baseColWidth="10" defaultColWidth="11.42578125" defaultRowHeight="14.25"/>
  <cols>
    <col min="1" max="1" width="5.7109375" style="119" customWidth="1"/>
    <col min="2" max="19" width="4.28515625" style="119" customWidth="1"/>
    <col min="20" max="21" width="5.28515625" style="119" customWidth="1"/>
    <col min="22" max="29" width="4.28515625" style="119" customWidth="1"/>
    <col min="30" max="30" width="5.7109375" style="119" customWidth="1"/>
    <col min="31" max="16384" width="11.42578125" style="119"/>
  </cols>
  <sheetData>
    <row r="1" spans="2:30" ht="39.950000000000003" customHeight="1" thickBot="1">
      <c r="B1" s="498" t="s">
        <v>77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500"/>
    </row>
    <row r="2" spans="2:30" ht="15" customHeight="1">
      <c r="B2" s="120" t="s">
        <v>30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2" t="s">
        <v>143</v>
      </c>
      <c r="Q2" s="121"/>
      <c r="R2" s="121"/>
      <c r="S2" s="121"/>
      <c r="T2" s="121"/>
      <c r="U2" s="121"/>
      <c r="V2" s="121"/>
      <c r="W2" s="121"/>
      <c r="X2" s="123"/>
      <c r="Y2" s="123"/>
      <c r="Z2" s="123"/>
      <c r="AA2" s="123"/>
      <c r="AB2" s="123"/>
      <c r="AC2" s="124"/>
    </row>
    <row r="3" spans="2:30" ht="50.1" customHeight="1" thickBot="1">
      <c r="B3" s="491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92"/>
      <c r="P3" s="488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90"/>
    </row>
    <row r="4" spans="2:30" ht="15" thickBot="1"/>
    <row r="5" spans="2:30" ht="20.100000000000001" customHeight="1" thickBot="1">
      <c r="B5" s="501" t="s">
        <v>33</v>
      </c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3"/>
      <c r="AD5" s="125"/>
    </row>
    <row r="6" spans="2:30" ht="18" customHeight="1">
      <c r="B6" s="126" t="s">
        <v>31</v>
      </c>
      <c r="C6" s="127"/>
      <c r="D6" s="127"/>
      <c r="E6" s="127"/>
      <c r="F6" s="493"/>
      <c r="G6" s="493"/>
      <c r="H6" s="493"/>
      <c r="I6" s="493"/>
      <c r="J6" s="493"/>
      <c r="K6" s="493"/>
      <c r="L6" s="493"/>
      <c r="M6" s="128"/>
      <c r="N6" s="129" t="s">
        <v>32</v>
      </c>
      <c r="O6" s="130"/>
      <c r="P6" s="131"/>
      <c r="Q6" s="131"/>
      <c r="R6" s="127"/>
      <c r="S6" s="127"/>
      <c r="T6" s="127"/>
      <c r="U6" s="127"/>
      <c r="V6" s="493"/>
      <c r="W6" s="493"/>
      <c r="X6" s="132"/>
      <c r="Y6" s="129" t="s">
        <v>34</v>
      </c>
      <c r="Z6" s="130"/>
      <c r="AA6" s="131"/>
      <c r="AB6" s="127"/>
      <c r="AC6" s="133"/>
      <c r="AD6" s="125"/>
    </row>
    <row r="7" spans="2:30" ht="18" customHeight="1" thickBot="1">
      <c r="B7" s="134" t="s">
        <v>70</v>
      </c>
      <c r="C7" s="135"/>
      <c r="D7" s="135"/>
      <c r="E7" s="135"/>
      <c r="F7" s="135"/>
      <c r="G7" s="135"/>
      <c r="H7" s="135"/>
      <c r="I7" s="135"/>
      <c r="J7" s="135"/>
      <c r="K7" s="494">
        <f>SUM(Parameter!L3:L6)</f>
        <v>0</v>
      </c>
      <c r="L7" s="494"/>
      <c r="M7" s="135"/>
      <c r="N7" s="136" t="s">
        <v>70</v>
      </c>
      <c r="O7" s="137"/>
      <c r="P7" s="135"/>
      <c r="Q7" s="135"/>
      <c r="R7" s="135"/>
      <c r="S7" s="135"/>
      <c r="T7" s="135"/>
      <c r="U7" s="135"/>
      <c r="V7" s="494">
        <f>SUM(Parameter!L7:L10)</f>
        <v>0</v>
      </c>
      <c r="W7" s="494"/>
      <c r="X7" s="135"/>
      <c r="Y7" s="136" t="s">
        <v>70</v>
      </c>
      <c r="Z7" s="137"/>
      <c r="AA7" s="138"/>
      <c r="AB7" s="504">
        <f>K7*V7</f>
        <v>0</v>
      </c>
      <c r="AC7" s="505"/>
      <c r="AD7" s="125"/>
    </row>
    <row r="8" spans="2:30" ht="20.100000000000001" customHeight="1" thickBot="1">
      <c r="B8" s="134" t="s">
        <v>71</v>
      </c>
      <c r="C8" s="135"/>
      <c r="D8" s="135"/>
      <c r="E8" s="135"/>
      <c r="F8" s="135"/>
      <c r="G8" s="135"/>
      <c r="H8" s="135"/>
      <c r="I8" s="135"/>
      <c r="J8" s="135"/>
      <c r="K8" s="494">
        <f>SUM(Parameter!X3:X6)</f>
        <v>0</v>
      </c>
      <c r="L8" s="494"/>
      <c r="M8" s="135"/>
      <c r="N8" s="136" t="s">
        <v>71</v>
      </c>
      <c r="O8" s="137"/>
      <c r="P8" s="135"/>
      <c r="Q8" s="135"/>
      <c r="R8" s="135"/>
      <c r="S8" s="135"/>
      <c r="T8" s="135"/>
      <c r="U8" s="135"/>
      <c r="V8" s="494">
        <f>SUM(Parameter!X7:X10)</f>
        <v>0</v>
      </c>
      <c r="W8" s="494"/>
      <c r="X8" s="135"/>
      <c r="Y8" s="136" t="s">
        <v>71</v>
      </c>
      <c r="Z8" s="137"/>
      <c r="AA8" s="138"/>
      <c r="AB8" s="504">
        <f>K8*V8</f>
        <v>0</v>
      </c>
      <c r="AC8" s="505"/>
      <c r="AD8" s="125"/>
    </row>
    <row r="9" spans="2:30" ht="15" customHeight="1" thickBot="1"/>
    <row r="10" spans="2:30" ht="20.100000000000001" customHeight="1" thickBot="1">
      <c r="B10" s="501" t="s">
        <v>59</v>
      </c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03"/>
      <c r="AD10" s="125"/>
    </row>
    <row r="11" spans="2:30" s="143" customFormat="1" ht="24" customHeight="1" thickBot="1">
      <c r="B11" s="139"/>
      <c r="C11" s="140" t="s">
        <v>48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2"/>
      <c r="N11" s="495" t="s">
        <v>49</v>
      </c>
      <c r="O11" s="496"/>
      <c r="P11" s="496"/>
      <c r="Q11" s="496"/>
      <c r="R11" s="496"/>
      <c r="S11" s="497"/>
      <c r="T11" s="495" t="s">
        <v>78</v>
      </c>
      <c r="U11" s="508"/>
      <c r="V11" s="508" t="s">
        <v>26</v>
      </c>
      <c r="W11" s="508"/>
      <c r="X11" s="509"/>
      <c r="Y11" s="506"/>
      <c r="Z11" s="508"/>
      <c r="AA11" s="509"/>
      <c r="AB11" s="506" t="s">
        <v>50</v>
      </c>
      <c r="AC11" s="507"/>
    </row>
    <row r="12" spans="2:30" ht="18" customHeight="1">
      <c r="B12" s="511" t="s">
        <v>28</v>
      </c>
      <c r="C12" s="569" t="str">
        <f>Parameter!C14</f>
        <v>Wohngebäude bzw. Wohneinheiten</v>
      </c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144" t="str">
        <f>CONCATENATE("(",Parameter!P14," StPl / ",Parameter!R14," ",Parameter!X14,")")</f>
        <v>(1,76 StPl / 100 m² WNF)</v>
      </c>
      <c r="O12" s="145"/>
      <c r="P12" s="146"/>
      <c r="Q12" s="146"/>
      <c r="R12" s="146"/>
      <c r="S12" s="146"/>
      <c r="T12" s="582"/>
      <c r="U12" s="583"/>
      <c r="V12" s="147" t="str">
        <f>Parameter!X14</f>
        <v>m² WNF</v>
      </c>
      <c r="W12" s="146"/>
      <c r="X12" s="146"/>
      <c r="Y12" s="584"/>
      <c r="Z12" s="585"/>
      <c r="AA12" s="586"/>
      <c r="AB12" s="587">
        <f>Formular!T12*Parameter!P14/Parameter!R14*$AB$7</f>
        <v>0</v>
      </c>
      <c r="AC12" s="588"/>
    </row>
    <row r="13" spans="2:30" ht="3.95" customHeight="1">
      <c r="B13" s="51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  <c r="O13" s="150"/>
      <c r="P13" s="151"/>
      <c r="Q13" s="151"/>
      <c r="R13" s="151"/>
      <c r="S13" s="151"/>
      <c r="T13" s="152"/>
      <c r="U13" s="152"/>
      <c r="V13" s="153"/>
      <c r="W13" s="151"/>
      <c r="X13" s="151"/>
      <c r="Y13" s="154"/>
      <c r="Z13" s="154"/>
      <c r="AA13" s="154"/>
      <c r="AB13" s="155"/>
      <c r="AC13" s="156"/>
    </row>
    <row r="14" spans="2:30" ht="20.100000000000001" customHeight="1">
      <c r="B14" s="512"/>
      <c r="C14" s="157"/>
      <c r="D14" s="158" t="s">
        <v>83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60"/>
      <c r="O14" s="160"/>
      <c r="P14" s="161"/>
      <c r="Q14" s="161"/>
      <c r="R14" s="161"/>
      <c r="S14" s="162"/>
      <c r="T14" s="163"/>
      <c r="U14" s="163"/>
      <c r="V14" s="164"/>
      <c r="W14" s="161"/>
      <c r="X14" s="161"/>
      <c r="Y14" s="162"/>
      <c r="Z14" s="162"/>
      <c r="AA14" s="165"/>
      <c r="AB14" s="155"/>
      <c r="AC14" s="156"/>
    </row>
    <row r="15" spans="2:30" ht="18" customHeight="1">
      <c r="B15" s="512"/>
      <c r="C15" s="166"/>
      <c r="D15" s="167"/>
      <c r="E15" s="168" t="str">
        <f>CONCATENATE(Parameter!P29," WNFL … (",Parameter!P34," StPl / Wohneinheit)")</f>
        <v>bis 60 m² WNFL … (1 StPl / Wohneinheit)</v>
      </c>
      <c r="F15" s="169"/>
      <c r="G15" s="169"/>
      <c r="H15" s="169"/>
      <c r="I15" s="169"/>
      <c r="J15" s="169"/>
      <c r="K15" s="169"/>
      <c r="L15" s="169"/>
      <c r="M15" s="169"/>
      <c r="N15" s="170"/>
      <c r="O15" s="168"/>
      <c r="P15" s="171"/>
      <c r="Q15" s="171"/>
      <c r="R15" s="171"/>
      <c r="S15" s="171"/>
      <c r="T15" s="598"/>
      <c r="U15" s="599"/>
      <c r="V15" s="172" t="s">
        <v>51</v>
      </c>
      <c r="W15" s="171"/>
      <c r="X15" s="171"/>
      <c r="Y15" s="589">
        <f>T15*Parameter!P34</f>
        <v>0</v>
      </c>
      <c r="Z15" s="590"/>
      <c r="AA15" s="591"/>
      <c r="AB15" s="173"/>
      <c r="AC15" s="174"/>
    </row>
    <row r="16" spans="2:30" ht="18" customHeight="1">
      <c r="B16" s="512"/>
      <c r="C16" s="166"/>
      <c r="D16" s="167"/>
      <c r="E16" s="175" t="str">
        <f>CONCATENATE(Parameter!R29," WNFL … (",Parameter!R34," StPl / Wohneinheit)")</f>
        <v>61 bis 80 m² WNFL … (1,5 StPl / Wohneinheit)</v>
      </c>
      <c r="F16" s="176"/>
      <c r="G16" s="176"/>
      <c r="H16" s="176"/>
      <c r="I16" s="176"/>
      <c r="J16" s="176"/>
      <c r="K16" s="176"/>
      <c r="L16" s="176"/>
      <c r="M16" s="176"/>
      <c r="N16" s="177"/>
      <c r="O16" s="175"/>
      <c r="P16" s="178"/>
      <c r="Q16" s="178"/>
      <c r="R16" s="178"/>
      <c r="S16" s="178"/>
      <c r="T16" s="567"/>
      <c r="U16" s="568"/>
      <c r="V16" s="179" t="s">
        <v>51</v>
      </c>
      <c r="W16" s="178"/>
      <c r="X16" s="178"/>
      <c r="Y16" s="592">
        <f>T16*Parameter!R34</f>
        <v>0</v>
      </c>
      <c r="Z16" s="593"/>
      <c r="AA16" s="594"/>
      <c r="AB16" s="173"/>
      <c r="AC16" s="174"/>
    </row>
    <row r="17" spans="2:33" ht="18" customHeight="1">
      <c r="B17" s="512"/>
      <c r="C17" s="166"/>
      <c r="D17" s="167"/>
      <c r="E17" s="180" t="str">
        <f>CONCATENATE(Parameter!T29," WNFL … (",Parameter!T34," StPl / Wohneinheit)")</f>
        <v>81 bis 110 m² WNFL … (1,7 StPl / Wohneinheit)</v>
      </c>
      <c r="F17" s="181"/>
      <c r="G17" s="181"/>
      <c r="H17" s="181"/>
      <c r="I17" s="181"/>
      <c r="J17" s="181"/>
      <c r="K17" s="181"/>
      <c r="L17" s="181"/>
      <c r="M17" s="181"/>
      <c r="N17" s="182"/>
      <c r="O17" s="180"/>
      <c r="P17" s="183"/>
      <c r="Q17" s="183"/>
      <c r="R17" s="183"/>
      <c r="S17" s="183"/>
      <c r="T17" s="567"/>
      <c r="U17" s="568"/>
      <c r="V17" s="184" t="s">
        <v>51</v>
      </c>
      <c r="W17" s="183"/>
      <c r="X17" s="183"/>
      <c r="Y17" s="595">
        <f>T17*Parameter!T34</f>
        <v>0</v>
      </c>
      <c r="Z17" s="596"/>
      <c r="AA17" s="597"/>
      <c r="AB17" s="173"/>
      <c r="AC17" s="174"/>
    </row>
    <row r="18" spans="2:33" ht="18" customHeight="1" thickBot="1">
      <c r="B18" s="512"/>
      <c r="C18" s="166"/>
      <c r="D18" s="167"/>
      <c r="E18" s="175" t="str">
        <f>CONCATENATE(Parameter!V29," WNFL … (",Parameter!V34," StPl / Wohneinheit)")</f>
        <v>mehr als 110 m² WNFL … (2,1 StPl / Wohneinheit)</v>
      </c>
      <c r="F18" s="176"/>
      <c r="G18" s="176"/>
      <c r="H18" s="176"/>
      <c r="I18" s="176"/>
      <c r="J18" s="176"/>
      <c r="K18" s="176"/>
      <c r="L18" s="176"/>
      <c r="M18" s="176"/>
      <c r="N18" s="177"/>
      <c r="O18" s="175"/>
      <c r="P18" s="178"/>
      <c r="Q18" s="178"/>
      <c r="R18" s="178"/>
      <c r="S18" s="185"/>
      <c r="T18" s="534"/>
      <c r="U18" s="535"/>
      <c r="V18" s="179" t="s">
        <v>51</v>
      </c>
      <c r="W18" s="178"/>
      <c r="X18" s="185"/>
      <c r="Y18" s="571">
        <f>T18*Parameter!V34</f>
        <v>0</v>
      </c>
      <c r="Z18" s="572"/>
      <c r="AA18" s="573"/>
      <c r="AB18" s="173"/>
      <c r="AC18" s="174"/>
    </row>
    <row r="19" spans="2:33" ht="20.100000000000001" customHeight="1" thickTop="1">
      <c r="B19" s="512"/>
      <c r="C19" s="166"/>
      <c r="D19" s="186"/>
      <c r="E19" s="187"/>
      <c r="F19" s="188"/>
      <c r="G19" s="188"/>
      <c r="H19" s="188"/>
      <c r="I19" s="188"/>
      <c r="J19" s="188"/>
      <c r="K19" s="188"/>
      <c r="L19" s="188"/>
      <c r="M19" s="188"/>
      <c r="N19" s="189"/>
      <c r="O19" s="187"/>
      <c r="P19" s="151"/>
      <c r="Q19" s="151"/>
      <c r="R19" s="151"/>
      <c r="S19" s="151"/>
      <c r="T19" s="600">
        <f>SUM(T15:U18)</f>
        <v>0</v>
      </c>
      <c r="U19" s="601"/>
      <c r="V19" s="153" t="s">
        <v>51</v>
      </c>
      <c r="W19" s="151"/>
      <c r="X19" s="151"/>
      <c r="Y19" s="602">
        <f>SUM(Y15:AA18)</f>
        <v>0</v>
      </c>
      <c r="Z19" s="603"/>
      <c r="AA19" s="604"/>
      <c r="AB19" s="173"/>
      <c r="AC19" s="174"/>
    </row>
    <row r="20" spans="2:33" ht="3.95" customHeight="1" thickBot="1">
      <c r="B20" s="512"/>
      <c r="C20" s="190"/>
      <c r="D20" s="191"/>
      <c r="E20" s="192"/>
      <c r="F20" s="192"/>
      <c r="G20" s="192"/>
      <c r="H20" s="192"/>
      <c r="I20" s="192"/>
      <c r="J20" s="192"/>
      <c r="K20" s="192"/>
      <c r="L20" s="192"/>
      <c r="M20" s="192"/>
      <c r="N20" s="189"/>
      <c r="O20" s="187"/>
      <c r="P20" s="151"/>
      <c r="Q20" s="151"/>
      <c r="R20" s="151"/>
      <c r="S20" s="151"/>
      <c r="AB20" s="173"/>
      <c r="AC20" s="174"/>
    </row>
    <row r="21" spans="2:33" ht="26.1" customHeight="1">
      <c r="B21" s="512"/>
      <c r="C21" s="605" t="str">
        <f>Parameter!C15</f>
        <v>Wohnheime für Kinder und Jugendliche bis 18 Jahren, Pflegeheime</v>
      </c>
      <c r="D21" s="606"/>
      <c r="E21" s="606"/>
      <c r="F21" s="606"/>
      <c r="G21" s="606"/>
      <c r="H21" s="606"/>
      <c r="I21" s="606"/>
      <c r="J21" s="606"/>
      <c r="K21" s="606"/>
      <c r="L21" s="606"/>
      <c r="M21" s="607"/>
      <c r="N21" s="193" t="str">
        <f>CONCATENATE("(",Parameter!P15," StPl / ",Parameter!R15," ",Parameter!T15,")")</f>
        <v>(1 StPl / 20 Betten)</v>
      </c>
      <c r="O21" s="193"/>
      <c r="P21" s="194"/>
      <c r="Q21" s="194"/>
      <c r="R21" s="194"/>
      <c r="S21" s="195"/>
      <c r="T21" s="580"/>
      <c r="U21" s="581"/>
      <c r="V21" s="196" t="str">
        <f>Parameter!X15</f>
        <v>Betten</v>
      </c>
      <c r="W21" s="195"/>
      <c r="X21" s="195"/>
      <c r="Y21" s="574"/>
      <c r="Z21" s="575"/>
      <c r="AA21" s="576"/>
      <c r="AB21" s="561">
        <f>T21/Parameter!R15*$AB$7</f>
        <v>0</v>
      </c>
      <c r="AC21" s="562"/>
    </row>
    <row r="22" spans="2:33" ht="26.1" customHeight="1" thickBot="1">
      <c r="B22" s="513"/>
      <c r="C22" s="536" t="str">
        <f>Parameter!C16</f>
        <v>Wohnheime für Studierende und Erwachsene (über 18 Jahren), 
Seniorenheime, und dergleichen</v>
      </c>
      <c r="D22" s="537"/>
      <c r="E22" s="537"/>
      <c r="F22" s="537"/>
      <c r="G22" s="537"/>
      <c r="H22" s="537"/>
      <c r="I22" s="537"/>
      <c r="J22" s="537"/>
      <c r="K22" s="537"/>
      <c r="L22" s="537"/>
      <c r="M22" s="538"/>
      <c r="N22" s="197" t="str">
        <f>CONCATENATE("(",Parameter!P16," StPl / ",Parameter!R16," ",Parameter!T16,")")</f>
        <v>(1 StPl / 5 Betten)</v>
      </c>
      <c r="O22" s="197"/>
      <c r="P22" s="198"/>
      <c r="Q22" s="198"/>
      <c r="R22" s="198"/>
      <c r="S22" s="199"/>
      <c r="T22" s="608"/>
      <c r="U22" s="609"/>
      <c r="V22" s="200" t="str">
        <f>Parameter!X16</f>
        <v>Betten</v>
      </c>
      <c r="W22" s="199"/>
      <c r="X22" s="199"/>
      <c r="Y22" s="577"/>
      <c r="Z22" s="578"/>
      <c r="AA22" s="579"/>
      <c r="AB22" s="563">
        <f>T22/Parameter!R16*$AB$7</f>
        <v>0</v>
      </c>
      <c r="AC22" s="564"/>
      <c r="AF22" s="201"/>
      <c r="AG22" s="201"/>
    </row>
    <row r="23" spans="2:33" ht="18" customHeight="1">
      <c r="B23" s="511" t="s">
        <v>29</v>
      </c>
      <c r="C23" s="539" t="str">
        <f>Parameter!C17</f>
        <v>Beherbergungsbetriebe</v>
      </c>
      <c r="D23" s="540"/>
      <c r="E23" s="540"/>
      <c r="F23" s="540"/>
      <c r="G23" s="540"/>
      <c r="H23" s="540"/>
      <c r="I23" s="540"/>
      <c r="J23" s="540"/>
      <c r="K23" s="540"/>
      <c r="L23" s="540"/>
      <c r="M23" s="541"/>
      <c r="N23" s="202" t="str">
        <f>CONCATENATE("(",Parameter!P17," StPl / ",Parameter!R17," ",Parameter!T17,")")</f>
        <v>(1 StPl / 6 Betten)</v>
      </c>
      <c r="O23" s="202"/>
      <c r="P23" s="203"/>
      <c r="Q23" s="203"/>
      <c r="R23" s="203"/>
      <c r="S23" s="204"/>
      <c r="T23" s="619"/>
      <c r="U23" s="620"/>
      <c r="V23" s="205" t="str">
        <f>Parameter!X17</f>
        <v>Betten</v>
      </c>
      <c r="W23" s="204"/>
      <c r="X23" s="204"/>
      <c r="Y23" s="522"/>
      <c r="Z23" s="523"/>
      <c r="AA23" s="524"/>
      <c r="AB23" s="565">
        <f>T23/Parameter!R17*$AB$8</f>
        <v>0</v>
      </c>
      <c r="AC23" s="566"/>
    </row>
    <row r="24" spans="2:33" ht="26.1" customHeight="1">
      <c r="B24" s="512"/>
      <c r="C24" s="611" t="str">
        <f>Parameter!C18</f>
        <v>Büro, Verwaltung, Ambulatorien,öffentliche Einrichtungen, Arztpraxen, und dergleichen</v>
      </c>
      <c r="D24" s="612"/>
      <c r="E24" s="612"/>
      <c r="F24" s="612"/>
      <c r="G24" s="612"/>
      <c r="H24" s="612"/>
      <c r="I24" s="612"/>
      <c r="J24" s="612"/>
      <c r="K24" s="612"/>
      <c r="L24" s="612"/>
      <c r="M24" s="613"/>
      <c r="N24" s="206" t="str">
        <f>CONCATENATE("(",Parameter!P18," StPl / ",Parameter!R18," ",Parameter!T18,")")</f>
        <v>(1 StPl / 50 m² NF)</v>
      </c>
      <c r="O24" s="206"/>
      <c r="P24" s="175"/>
      <c r="Q24" s="175"/>
      <c r="R24" s="175"/>
      <c r="S24" s="178"/>
      <c r="T24" s="617"/>
      <c r="U24" s="618"/>
      <c r="V24" s="179" t="str">
        <f>Parameter!X18</f>
        <v>m² NF</v>
      </c>
      <c r="W24" s="178"/>
      <c r="X24" s="178"/>
      <c r="Y24" s="528"/>
      <c r="Z24" s="529"/>
      <c r="AA24" s="530"/>
      <c r="AB24" s="634">
        <f>T24/Parameter!R18*$AB$8</f>
        <v>0</v>
      </c>
      <c r="AC24" s="635"/>
    </row>
    <row r="25" spans="2:33" ht="18" customHeight="1">
      <c r="B25" s="512"/>
      <c r="C25" s="542" t="str">
        <f>Parameter!C19</f>
        <v>Handel, Gastronomie, Fitnesscenter, und dergleichen</v>
      </c>
      <c r="D25" s="543"/>
      <c r="E25" s="543"/>
      <c r="F25" s="543"/>
      <c r="G25" s="543"/>
      <c r="H25" s="543"/>
      <c r="I25" s="543"/>
      <c r="J25" s="543"/>
      <c r="K25" s="543"/>
      <c r="L25" s="543"/>
      <c r="M25" s="544"/>
      <c r="N25" s="207" t="str">
        <f>CONCATENATE("(",Parameter!P19," StPl / ",Parameter!R19," ",Parameter!T19,")")</f>
        <v>(1 StPl / 50 m² KF)</v>
      </c>
      <c r="O25" s="207"/>
      <c r="P25" s="180"/>
      <c r="Q25" s="180"/>
      <c r="R25" s="180"/>
      <c r="S25" s="183"/>
      <c r="T25" s="617"/>
      <c r="U25" s="618"/>
      <c r="V25" s="184" t="str">
        <f>Parameter!X19</f>
        <v>m² KF</v>
      </c>
      <c r="W25" s="183"/>
      <c r="X25" s="183"/>
      <c r="Y25" s="525"/>
      <c r="Z25" s="526"/>
      <c r="AA25" s="527"/>
      <c r="AB25" s="640">
        <f>T25/Parameter!R19*$AB$8</f>
        <v>0</v>
      </c>
      <c r="AC25" s="641"/>
    </row>
    <row r="26" spans="2:33" ht="26.1" customHeight="1">
      <c r="B26" s="512"/>
      <c r="C26" s="611" t="str">
        <f>Parameter!C20</f>
        <v xml:space="preserve">Erzeugungsbetriebe, Lagergebäude/-flächen, Waschanlagen, und dergleichen </v>
      </c>
      <c r="D26" s="612"/>
      <c r="E26" s="612"/>
      <c r="F26" s="612"/>
      <c r="G26" s="612"/>
      <c r="H26" s="612"/>
      <c r="I26" s="612"/>
      <c r="J26" s="612"/>
      <c r="K26" s="612"/>
      <c r="L26" s="612"/>
      <c r="M26" s="613"/>
      <c r="N26" s="206" t="str">
        <f>CONCATENATE("(",Parameter!P20," StPl / ",Parameter!R20," ",Parameter!T20,")")</f>
        <v>(1 StPl / 200 m² NF)</v>
      </c>
      <c r="O26" s="206"/>
      <c r="P26" s="175"/>
      <c r="Q26" s="175"/>
      <c r="R26" s="175"/>
      <c r="S26" s="178"/>
      <c r="T26" s="617"/>
      <c r="U26" s="618"/>
      <c r="V26" s="179" t="str">
        <f>Parameter!X20</f>
        <v>m² NF</v>
      </c>
      <c r="W26" s="178"/>
      <c r="X26" s="178"/>
      <c r="Y26" s="528"/>
      <c r="Z26" s="529"/>
      <c r="AA26" s="530"/>
      <c r="AB26" s="634">
        <f>T26/Parameter!R20*$AB$8</f>
        <v>0</v>
      </c>
      <c r="AC26" s="635"/>
    </row>
    <row r="27" spans="2:33" ht="26.1" customHeight="1" thickBot="1">
      <c r="B27" s="513"/>
      <c r="C27" s="614" t="str">
        <f>Parameter!C21</f>
        <v>Bildungs-und Betreuungseinrichtungen bis 18 Jahre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6"/>
      <c r="N27" s="208" t="str">
        <f>CONCATENATE("(",Parameter!P21," StPl / ",Parameter!R21," ",Parameter!T21,")")</f>
        <v>(1 StPl / 1 Gruppe bzw. Klasse)</v>
      </c>
      <c r="O27" s="208"/>
      <c r="P27" s="209"/>
      <c r="Q27" s="209"/>
      <c r="R27" s="209"/>
      <c r="S27" s="210"/>
      <c r="T27" s="608"/>
      <c r="U27" s="609"/>
      <c r="V27" s="545" t="str">
        <f>Parameter!X21</f>
        <v>Gruppe(n) bzw. Klasse(n)</v>
      </c>
      <c r="W27" s="545"/>
      <c r="X27" s="546"/>
      <c r="Y27" s="531"/>
      <c r="Z27" s="532"/>
      <c r="AA27" s="533"/>
      <c r="AB27" s="638">
        <f>T27/Parameter!R21*$AB$8</f>
        <v>0</v>
      </c>
      <c r="AC27" s="639"/>
    </row>
    <row r="28" spans="2:33" ht="50.1" customHeight="1">
      <c r="B28" s="690" t="s">
        <v>113</v>
      </c>
      <c r="C28" s="636" t="str">
        <f>CONCATENATE("für Nutzungen, die nicht in den Nutzungsgruppen von Wohnen und Nicht-Wohnen angeführt werden, dürfen für die Bedarfsermittlung die Bemessungsansätze aus den Richtlinien von 1997 bzw. 2018 herangezogen werden;
bei einem Bedarf von über ",Parameter!P48," Stellplätzen für diese Nutzungen ist eine Einzelfallbegutachtung erforderlich")</f>
        <v>für Nutzungen, die nicht in den Nutzungsgruppen von Wohnen und Nicht-Wohnen angeführt werden, dürfen für die Bedarfsermittlung die Bemessungsansätze aus den Richtlinien von 1997 bzw. 2018 herangezogen werden;
bei einem Bedarf von über 5 Stellplätzen für diese Nutzungen ist eine Einzelfallbegutachtung erforderlich</v>
      </c>
      <c r="D28" s="636"/>
      <c r="E28" s="636"/>
      <c r="F28" s="636"/>
      <c r="G28" s="636"/>
      <c r="H28" s="636"/>
      <c r="I28" s="636"/>
      <c r="J28" s="636"/>
      <c r="K28" s="636"/>
      <c r="L28" s="636"/>
      <c r="M28" s="636"/>
      <c r="N28" s="636"/>
      <c r="O28" s="636"/>
      <c r="P28" s="636"/>
      <c r="Q28" s="636"/>
      <c r="R28" s="636"/>
      <c r="S28" s="636"/>
      <c r="T28" s="636"/>
      <c r="U28" s="636"/>
      <c r="V28" s="636"/>
      <c r="W28" s="636"/>
      <c r="X28" s="636"/>
      <c r="Y28" s="636"/>
      <c r="Z28" s="636"/>
      <c r="AA28" s="636"/>
      <c r="AB28" s="636"/>
      <c r="AC28" s="637"/>
    </row>
    <row r="29" spans="2:33" ht="20.100000000000001" customHeight="1" thickBot="1">
      <c r="B29" s="691"/>
      <c r="C29" s="211"/>
      <c r="D29" s="212" t="s">
        <v>134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1"/>
      <c r="O29" s="211"/>
      <c r="P29" s="214"/>
      <c r="Q29" s="214"/>
      <c r="R29" s="214"/>
      <c r="S29" s="215"/>
      <c r="T29" s="216"/>
      <c r="U29" s="216"/>
      <c r="V29" s="217"/>
      <c r="W29" s="215"/>
      <c r="X29" s="215"/>
      <c r="Y29" s="218"/>
      <c r="Z29" s="218"/>
      <c r="AA29" s="218"/>
      <c r="AB29" s="638">
        <f>AB79</f>
        <v>0</v>
      </c>
      <c r="AC29" s="639"/>
    </row>
    <row r="30" spans="2:33" ht="15" customHeight="1" thickBot="1"/>
    <row r="31" spans="2:33" ht="20.100000000000001" customHeight="1" thickBot="1">
      <c r="B31" s="501" t="s">
        <v>52</v>
      </c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502"/>
      <c r="X31" s="502"/>
      <c r="Y31" s="502"/>
      <c r="Z31" s="502"/>
      <c r="AA31" s="502"/>
      <c r="AB31" s="502"/>
      <c r="AC31" s="503"/>
      <c r="AD31" s="125"/>
    </row>
    <row r="32" spans="2:33" ht="20.100000000000001" customHeight="1">
      <c r="B32" s="219" t="s">
        <v>72</v>
      </c>
      <c r="C32" s="220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146"/>
      <c r="U32" s="146"/>
      <c r="V32" s="146"/>
      <c r="W32" s="146"/>
      <c r="X32" s="221"/>
      <c r="Y32" s="623"/>
      <c r="Z32" s="623"/>
      <c r="AA32" s="623"/>
      <c r="AB32" s="642">
        <f>AB12+SUM(AB21:AC27)+AB29</f>
        <v>0</v>
      </c>
      <c r="AC32" s="643"/>
    </row>
    <row r="33" spans="2:33" ht="18" customHeight="1">
      <c r="B33" s="222"/>
      <c r="C33" s="223" t="s">
        <v>53</v>
      </c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621">
        <f>AB12</f>
        <v>0</v>
      </c>
      <c r="U33" s="622"/>
      <c r="V33" s="514" t="s">
        <v>73</v>
      </c>
      <c r="W33" s="515"/>
      <c r="X33" s="515"/>
      <c r="Y33" s="515"/>
      <c r="Z33" s="515"/>
      <c r="AA33" s="515"/>
      <c r="AB33" s="518">
        <f>IF(T33&gt;T34,T33-T34,0)</f>
        <v>0</v>
      </c>
      <c r="AC33" s="519"/>
    </row>
    <row r="34" spans="2:33" ht="18" customHeight="1" thickBot="1">
      <c r="B34" s="225"/>
      <c r="C34" s="226" t="s">
        <v>82</v>
      </c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624">
        <f>SUM(Y15:AA18)</f>
        <v>0</v>
      </c>
      <c r="U34" s="625"/>
      <c r="V34" s="516"/>
      <c r="W34" s="517"/>
      <c r="X34" s="517"/>
      <c r="Y34" s="517"/>
      <c r="Z34" s="517"/>
      <c r="AA34" s="517"/>
      <c r="AB34" s="520"/>
      <c r="AC34" s="521"/>
      <c r="AD34" s="228"/>
    </row>
    <row r="35" spans="2:33" ht="5.0999999999999996" customHeight="1">
      <c r="B35" s="229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1"/>
      <c r="U35" s="231"/>
      <c r="V35" s="231"/>
      <c r="W35" s="231"/>
      <c r="X35" s="230"/>
      <c r="Y35" s="230"/>
      <c r="Z35" s="230"/>
      <c r="AA35" s="230"/>
      <c r="AB35" s="232"/>
      <c r="AC35" s="233"/>
      <c r="AD35" s="228"/>
    </row>
    <row r="36" spans="2:33" ht="18" customHeight="1" thickBot="1">
      <c r="B36" s="234" t="s">
        <v>117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15"/>
      <c r="X36" s="215"/>
      <c r="Y36" s="215"/>
      <c r="Z36" s="215"/>
      <c r="AA36" s="236"/>
      <c r="AB36" s="547">
        <f>AB32-AB33</f>
        <v>0</v>
      </c>
      <c r="AC36" s="548"/>
    </row>
    <row r="37" spans="2:33" ht="18" customHeight="1" thickBot="1">
      <c r="B37" s="237" t="s">
        <v>142</v>
      </c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9"/>
      <c r="W37" s="239"/>
      <c r="X37" s="239"/>
      <c r="Y37" s="239"/>
      <c r="Z37" s="239"/>
      <c r="AA37" s="240"/>
      <c r="AB37" s="553">
        <f>IF(AB36&gt;5,IF(T19&gt;=Parameter!P25,ROUNDUP((T33-AB33)*Parameter!P38/100,0),0)+ROUNDUP((SUM(Formular!AB21:AC27)+AB29)*Parameter!P38/100,0),0)</f>
        <v>0</v>
      </c>
      <c r="AC37" s="554"/>
    </row>
    <row r="38" spans="2:33" ht="15" customHeight="1" thickBot="1"/>
    <row r="39" spans="2:33" s="245" customFormat="1" ht="18" customHeight="1">
      <c r="B39" s="555" t="s">
        <v>144</v>
      </c>
      <c r="C39" s="556"/>
      <c r="D39" s="556"/>
      <c r="E39" s="556"/>
      <c r="F39" s="556"/>
      <c r="G39" s="556"/>
      <c r="H39" s="556"/>
      <c r="I39" s="556"/>
      <c r="J39" s="556"/>
      <c r="K39" s="556"/>
      <c r="L39" s="556"/>
      <c r="M39" s="556"/>
      <c r="N39" s="241" t="s">
        <v>54</v>
      </c>
      <c r="O39" s="241"/>
      <c r="P39" s="242"/>
      <c r="Q39" s="242"/>
      <c r="R39" s="242"/>
      <c r="S39" s="242"/>
      <c r="T39" s="242"/>
      <c r="U39" s="242"/>
      <c r="V39" s="243"/>
      <c r="W39" s="243"/>
      <c r="X39" s="243"/>
      <c r="Y39" s="243"/>
      <c r="Z39" s="243"/>
      <c r="AA39" s="244"/>
      <c r="AB39" s="551">
        <f>IF(ROUND(SUM(AB23:AC27,AB29),0)&gt;Parameter!N40,Parameter!P40,0)</f>
        <v>0</v>
      </c>
      <c r="AC39" s="552"/>
    </row>
    <row r="40" spans="2:33" s="245" customFormat="1" ht="18" customHeight="1">
      <c r="B40" s="557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  <c r="N40" s="246" t="s">
        <v>135</v>
      </c>
      <c r="O40" s="246"/>
      <c r="P40" s="247"/>
      <c r="Q40" s="247"/>
      <c r="R40" s="247"/>
      <c r="S40" s="247"/>
      <c r="T40" s="247"/>
      <c r="U40" s="247"/>
      <c r="V40" s="248"/>
      <c r="W40" s="248"/>
      <c r="X40" s="248"/>
      <c r="Y40" s="248"/>
      <c r="Z40" s="248"/>
      <c r="AA40" s="249"/>
      <c r="AB40" s="549">
        <f>ROUNDUP(IF((AB21+AB22+T33)&gt;Parameter!N41,(AB21+AB22+T33),0)+IF(SUM(AB23:AC27,AB29)&gt;Parameter!N42,SUM(AB23:AC27,AB29),0)*Parameter!P42/100,0)</f>
        <v>0</v>
      </c>
      <c r="AC40" s="550"/>
      <c r="AE40" s="323">
        <f>IF(T33&gt;Parameter!N41,T33,0)</f>
        <v>0</v>
      </c>
    </row>
    <row r="41" spans="2:33" s="245" customFormat="1" ht="30" customHeight="1" thickBot="1">
      <c r="B41" s="559" t="s">
        <v>64</v>
      </c>
      <c r="C41" s="560"/>
      <c r="D41" s="560"/>
      <c r="E41" s="560"/>
      <c r="F41" s="560"/>
      <c r="G41" s="560"/>
      <c r="H41" s="560"/>
      <c r="I41" s="560"/>
      <c r="J41" s="560"/>
      <c r="K41" s="560"/>
      <c r="L41" s="560"/>
      <c r="M41" s="560"/>
      <c r="N41" s="560"/>
      <c r="O41" s="560"/>
      <c r="P41" s="560"/>
      <c r="Q41" s="560"/>
      <c r="R41" s="560"/>
      <c r="S41" s="560"/>
      <c r="T41" s="560"/>
      <c r="U41" s="560"/>
      <c r="V41" s="250"/>
      <c r="W41" s="251"/>
      <c r="X41" s="251"/>
      <c r="Y41" s="251"/>
      <c r="Z41" s="251"/>
      <c r="AA41" s="252"/>
      <c r="AB41" s="547">
        <f>IF(SUM(T15:U18)&gt;6,AB12*Parameter!P39/100,0)</f>
        <v>0</v>
      </c>
      <c r="AC41" s="548"/>
    </row>
    <row r="43" spans="2:33" ht="27.95" customHeight="1">
      <c r="B43" s="610" t="s">
        <v>66</v>
      </c>
      <c r="C43" s="610"/>
      <c r="D43" s="610"/>
      <c r="E43" s="610"/>
      <c r="F43" s="610"/>
      <c r="G43" s="610"/>
      <c r="H43" s="610"/>
      <c r="I43" s="610"/>
      <c r="J43" s="610"/>
      <c r="K43" s="610"/>
      <c r="L43" s="610"/>
      <c r="M43" s="610"/>
      <c r="N43" s="610"/>
      <c r="O43" s="610"/>
      <c r="P43" s="610"/>
      <c r="Q43" s="610"/>
      <c r="R43" s="610"/>
      <c r="S43" s="610"/>
      <c r="T43" s="610"/>
      <c r="U43" s="610"/>
      <c r="V43" s="610"/>
      <c r="W43" s="610"/>
      <c r="X43" s="610"/>
      <c r="Y43" s="610"/>
      <c r="Z43" s="253"/>
      <c r="AF43" s="254"/>
      <c r="AG43" s="254"/>
    </row>
    <row r="44" spans="2:33" ht="12" customHeight="1">
      <c r="B44" s="610" t="s">
        <v>65</v>
      </c>
      <c r="C44" s="610"/>
      <c r="D44" s="610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10"/>
      <c r="T44" s="610"/>
      <c r="U44" s="610"/>
      <c r="V44" s="610"/>
      <c r="W44" s="610"/>
      <c r="X44" s="610"/>
      <c r="Y44" s="610"/>
      <c r="Z44" s="253"/>
      <c r="AF44" s="254"/>
      <c r="AG44" s="254"/>
    </row>
    <row r="45" spans="2:33" ht="12" customHeight="1">
      <c r="B45" s="610" t="s">
        <v>137</v>
      </c>
      <c r="C45" s="610"/>
      <c r="D45" s="610"/>
      <c r="E45" s="610"/>
      <c r="F45" s="610"/>
      <c r="G45" s="610"/>
      <c r="H45" s="610"/>
      <c r="I45" s="610"/>
      <c r="J45" s="610"/>
      <c r="K45" s="610"/>
      <c r="L45" s="610"/>
      <c r="M45" s="610"/>
      <c r="N45" s="610"/>
      <c r="O45" s="610"/>
      <c r="P45" s="610"/>
      <c r="Q45" s="610"/>
      <c r="R45" s="610"/>
      <c r="S45" s="610"/>
      <c r="T45" s="610"/>
      <c r="U45" s="610"/>
      <c r="V45" s="610"/>
      <c r="W45" s="610"/>
      <c r="X45" s="610"/>
      <c r="Y45" s="610"/>
      <c r="Z45" s="253"/>
      <c r="AF45" s="254"/>
      <c r="AG45" s="254"/>
    </row>
    <row r="46" spans="2:33" ht="12" customHeight="1">
      <c r="B46" s="610" t="s">
        <v>138</v>
      </c>
      <c r="C46" s="610"/>
      <c r="D46" s="610"/>
      <c r="E46" s="610"/>
      <c r="F46" s="610"/>
      <c r="G46" s="610"/>
      <c r="H46" s="610"/>
      <c r="I46" s="610"/>
      <c r="J46" s="610"/>
      <c r="K46" s="610"/>
      <c r="L46" s="610"/>
      <c r="M46" s="610"/>
      <c r="N46" s="610"/>
      <c r="O46" s="610"/>
      <c r="P46" s="610"/>
      <c r="Q46" s="610"/>
      <c r="R46" s="610"/>
      <c r="S46" s="610"/>
      <c r="T46" s="610"/>
      <c r="U46" s="610"/>
      <c r="V46" s="610"/>
      <c r="W46" s="610"/>
      <c r="X46" s="610"/>
      <c r="Y46" s="610"/>
      <c r="Z46" s="253"/>
      <c r="AF46" s="254"/>
      <c r="AG46" s="254"/>
    </row>
    <row r="47" spans="2:33" ht="12" customHeight="1">
      <c r="B47" s="610" t="s">
        <v>67</v>
      </c>
      <c r="C47" s="610"/>
      <c r="D47" s="610"/>
      <c r="E47" s="610"/>
      <c r="F47" s="610"/>
      <c r="G47" s="610"/>
      <c r="H47" s="610"/>
      <c r="I47" s="610"/>
      <c r="J47" s="610"/>
      <c r="K47" s="610"/>
      <c r="L47" s="610"/>
      <c r="M47" s="610"/>
      <c r="N47" s="610"/>
      <c r="O47" s="610"/>
      <c r="P47" s="610"/>
      <c r="Q47" s="610"/>
      <c r="R47" s="610"/>
      <c r="S47" s="610"/>
      <c r="T47" s="610"/>
      <c r="U47" s="610"/>
      <c r="V47" s="610"/>
      <c r="W47" s="610"/>
      <c r="X47" s="610"/>
      <c r="Y47" s="610"/>
      <c r="Z47" s="253"/>
      <c r="AF47" s="254"/>
      <c r="AG47" s="254"/>
    </row>
    <row r="48" spans="2:33" s="256" customFormat="1" ht="15">
      <c r="B48" s="255"/>
      <c r="AF48" s="257"/>
      <c r="AG48" s="257"/>
    </row>
    <row r="49" spans="2:34" s="260" customFormat="1" ht="18" customHeight="1">
      <c r="B49" s="258" t="s">
        <v>55</v>
      </c>
      <c r="C49" s="259"/>
      <c r="AC49" s="644"/>
      <c r="AD49" s="644"/>
      <c r="AE49" s="644"/>
      <c r="AF49" s="644"/>
      <c r="AG49" s="644"/>
      <c r="AH49" s="644"/>
    </row>
    <row r="50" spans="2:34" s="256" customFormat="1" ht="12" customHeight="1">
      <c r="B50" s="261" t="s">
        <v>3</v>
      </c>
      <c r="C50" s="261" t="s">
        <v>62</v>
      </c>
      <c r="K50" s="261" t="s">
        <v>57</v>
      </c>
      <c r="L50" s="261" t="s">
        <v>68</v>
      </c>
      <c r="AC50" s="262"/>
    </row>
    <row r="51" spans="2:34" s="256" customFormat="1" ht="12" customHeight="1">
      <c r="B51" s="261" t="s">
        <v>56</v>
      </c>
      <c r="C51" s="261" t="s">
        <v>69</v>
      </c>
      <c r="K51" s="261" t="s">
        <v>51</v>
      </c>
      <c r="L51" s="261" t="s">
        <v>58</v>
      </c>
      <c r="AC51" s="263"/>
      <c r="AD51" s="263"/>
    </row>
    <row r="53" spans="2:34" s="264" customFormat="1" ht="20.100000000000001" customHeight="1">
      <c r="B53" s="510" t="str">
        <f>IF(OR(F6="",V6=""),"ACHTUNG!  Es wurde die Zentralität und/oder die ÖV-Qualität nicht ausgewählt!!","")</f>
        <v>ACHTUNG!  Es wurde die Zentralität und/oder die ÖV-Qualität nicht ausgewählt!!</v>
      </c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  <c r="U53" s="510"/>
      <c r="V53" s="510"/>
      <c r="W53" s="510"/>
      <c r="X53" s="510"/>
      <c r="Y53" s="510"/>
      <c r="Z53" s="510"/>
      <c r="AA53" s="510"/>
      <c r="AB53" s="510"/>
      <c r="AC53" s="510"/>
      <c r="AE53" s="265"/>
    </row>
    <row r="54" spans="2:34" s="264" customFormat="1" ht="20.100000000000001" customHeight="1">
      <c r="B54" s="510" t="str">
        <f>IF(AND(T12="",T19&lt;=0),"",IF(AND(T12&lt;&gt;"",T19&gt;0),"",IF(OR(F7="",V7=""),"ACHTUNG!  Angabe zu Wohnnutzfläche und Anzahl Wohnungen stimmen nicht überein!!","")))</f>
        <v/>
      </c>
      <c r="C54" s="510"/>
      <c r="D54" s="510"/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0"/>
      <c r="Z54" s="510"/>
      <c r="AA54" s="510"/>
      <c r="AB54" s="510"/>
      <c r="AC54" s="510"/>
      <c r="AE54" s="265"/>
    </row>
    <row r="55" spans="2:34" s="264" customFormat="1" ht="20.100000000000001" customHeight="1" thickBot="1">
      <c r="B55" s="510" t="str">
        <f>IF(AB29&lt;=Parameter!P48,"",CONCATENATE("ACHTUNG!  bei einem Bedarf von über ",Parameter!P48," Stellplätzen für diese Nutzungen ist eine Einzelfallbegutachtung erforderlich"))</f>
        <v/>
      </c>
      <c r="C55" s="510"/>
      <c r="D55" s="510"/>
      <c r="E55" s="510"/>
      <c r="F55" s="510"/>
      <c r="G55" s="510"/>
      <c r="H55" s="510"/>
      <c r="I55" s="510"/>
      <c r="J55" s="510"/>
      <c r="K55" s="510"/>
      <c r="L55" s="510"/>
      <c r="M55" s="510"/>
      <c r="N55" s="510"/>
      <c r="O55" s="510"/>
      <c r="P55" s="510"/>
      <c r="Q55" s="510"/>
      <c r="R55" s="510"/>
      <c r="S55" s="510"/>
      <c r="T55" s="510"/>
      <c r="U55" s="510"/>
      <c r="V55" s="510"/>
      <c r="W55" s="510"/>
      <c r="X55" s="510"/>
      <c r="Y55" s="510"/>
      <c r="Z55" s="510"/>
      <c r="AA55" s="510"/>
      <c r="AB55" s="510"/>
      <c r="AC55" s="510"/>
      <c r="AE55" s="265"/>
    </row>
    <row r="56" spans="2:34" s="264" customFormat="1" ht="39.950000000000003" customHeight="1" thickBot="1">
      <c r="B56" s="626" t="str">
        <f>CONCATENATE("Bemessungsansätze aus den Richtlinien von 1997 und 2018 für Nutzungen, die in der RL 2026 nicht angeführt werden;
bei einem Bedarf von über ",Parameter!P48," Stellplätzen für diese Nutzungsgruppen ist eine Einzelfallbegutachtung erforderlich")</f>
        <v>Bemessungsansätze aus den Richtlinien von 1997 und 2018 für Nutzungen, die in der RL 2026 nicht angeführt werden;
bei einem Bedarf von über 5 Stellplätzen für diese Nutzungsgruppen ist eine Einzelfallbegutachtung erforderlich</v>
      </c>
      <c r="C56" s="502"/>
      <c r="D56" s="502"/>
      <c r="E56" s="502"/>
      <c r="F56" s="502"/>
      <c r="G56" s="502"/>
      <c r="H56" s="502"/>
      <c r="I56" s="502"/>
      <c r="J56" s="502"/>
      <c r="K56" s="502"/>
      <c r="L56" s="502"/>
      <c r="M56" s="502"/>
      <c r="N56" s="502"/>
      <c r="O56" s="502"/>
      <c r="P56" s="502"/>
      <c r="Q56" s="502"/>
      <c r="R56" s="502"/>
      <c r="S56" s="502"/>
      <c r="T56" s="502"/>
      <c r="U56" s="502"/>
      <c r="V56" s="502"/>
      <c r="W56" s="502"/>
      <c r="X56" s="502"/>
      <c r="Y56" s="502"/>
      <c r="Z56" s="502"/>
      <c r="AA56" s="502"/>
      <c r="AB56" s="502"/>
      <c r="AC56" s="503"/>
      <c r="AE56" s="265"/>
    </row>
    <row r="57" spans="2:34" s="264" customFormat="1" ht="20.100000000000001" customHeight="1" thickBot="1"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E57" s="265"/>
    </row>
    <row r="58" spans="2:34" ht="30" customHeight="1">
      <c r="B58" s="692" t="s">
        <v>90</v>
      </c>
      <c r="C58" s="605" t="str">
        <f>Parameter!C51</f>
        <v>Theater, Konzert-, Kongresshäuser;
(Groß)Kino's mit überörtlicher Bedeutung</v>
      </c>
      <c r="D58" s="606"/>
      <c r="E58" s="606"/>
      <c r="F58" s="606"/>
      <c r="G58" s="606"/>
      <c r="H58" s="606"/>
      <c r="I58" s="606"/>
      <c r="J58" s="606"/>
      <c r="K58" s="606"/>
      <c r="L58" s="606"/>
      <c r="M58" s="607"/>
      <c r="N58" s="267" t="str">
        <f>CONCATENATE("(",Parameter!P51," StPl / ",Parameter!AH51," ",Parameter!Z51,")")</f>
        <v>(1 StPl / 15 Besucherplätze)</v>
      </c>
      <c r="O58" s="193"/>
      <c r="P58" s="194"/>
      <c r="Q58" s="194"/>
      <c r="R58" s="194"/>
      <c r="S58" s="268"/>
      <c r="T58" s="580"/>
      <c r="U58" s="581"/>
      <c r="V58" s="196" t="str">
        <f>Parameter!AD51</f>
        <v>Besucherplätze</v>
      </c>
      <c r="W58" s="195"/>
      <c r="X58" s="195"/>
      <c r="Y58" s="574"/>
      <c r="Z58" s="575"/>
      <c r="AA58" s="576"/>
      <c r="AB58" s="561">
        <f>T58/Parameter!AH51</f>
        <v>0</v>
      </c>
      <c r="AC58" s="562"/>
    </row>
    <row r="59" spans="2:34" ht="30" customHeight="1">
      <c r="B59" s="512"/>
      <c r="C59" s="611" t="str">
        <f>Parameter!C52</f>
        <v>Sonstige Versammlungsstätten, Kinos, Vortragssäle, religiöse Versammlungsstätten</v>
      </c>
      <c r="D59" s="612"/>
      <c r="E59" s="612"/>
      <c r="F59" s="612"/>
      <c r="G59" s="612"/>
      <c r="H59" s="612"/>
      <c r="I59" s="612"/>
      <c r="J59" s="612"/>
      <c r="K59" s="612"/>
      <c r="L59" s="612"/>
      <c r="M59" s="613"/>
      <c r="N59" s="269" t="str">
        <f>CONCATENATE("(",Parameter!P52," StPl / ",Parameter!AH52," ",Parameter!Z52,")")</f>
        <v>(1 StPl / 20 Besucherplätze)</v>
      </c>
      <c r="O59" s="206"/>
      <c r="P59" s="175"/>
      <c r="Q59" s="175"/>
      <c r="R59" s="175"/>
      <c r="S59" s="270"/>
      <c r="T59" s="645"/>
      <c r="U59" s="646"/>
      <c r="V59" s="179" t="str">
        <f>Parameter!AD52</f>
        <v>Besucherplätze</v>
      </c>
      <c r="W59" s="178"/>
      <c r="X59" s="178"/>
      <c r="Y59" s="528"/>
      <c r="Z59" s="529"/>
      <c r="AA59" s="530"/>
      <c r="AB59" s="634">
        <f>T59/Parameter!AH52</f>
        <v>0</v>
      </c>
      <c r="AC59" s="635"/>
    </row>
    <row r="60" spans="2:34" ht="30" customHeight="1">
      <c r="B60" s="512"/>
      <c r="C60" s="542" t="str">
        <f>Parameter!C53</f>
        <v>generell Ausbildungsstätten für Personen über 18 Jahren (sonstige Einrichtungen wie Büros, Mensen, Cafes etc. sind nicht pauschal enthalten)</v>
      </c>
      <c r="D60" s="543"/>
      <c r="E60" s="543"/>
      <c r="F60" s="543"/>
      <c r="G60" s="543"/>
      <c r="H60" s="543"/>
      <c r="I60" s="543"/>
      <c r="J60" s="543"/>
      <c r="K60" s="543"/>
      <c r="L60" s="543"/>
      <c r="M60" s="544"/>
      <c r="N60" s="271" t="str">
        <f>CONCATENATE("(",Parameter!P53," StPl / ",Parameter!AH53," ",Parameter!Z53,")")</f>
        <v>(1 StPl / 20 Sitzplätze)</v>
      </c>
      <c r="O60" s="207"/>
      <c r="P60" s="180"/>
      <c r="Q60" s="180"/>
      <c r="R60" s="180"/>
      <c r="S60" s="272"/>
      <c r="T60" s="645"/>
      <c r="U60" s="646"/>
      <c r="V60" s="184" t="str">
        <f>Parameter!AD53</f>
        <v>Sitzplätze</v>
      </c>
      <c r="W60" s="183"/>
      <c r="X60" s="183"/>
      <c r="Y60" s="525"/>
      <c r="Z60" s="526"/>
      <c r="AA60" s="527"/>
      <c r="AB60" s="640">
        <f>T60/Parameter!AH53</f>
        <v>0</v>
      </c>
      <c r="AC60" s="641"/>
    </row>
    <row r="61" spans="2:34" ht="20.100000000000001" customHeight="1" thickBot="1">
      <c r="B61" s="513"/>
      <c r="C61" s="631" t="str">
        <f>Parameter!C54</f>
        <v>Kleingartenanlagen</v>
      </c>
      <c r="D61" s="632"/>
      <c r="E61" s="632"/>
      <c r="F61" s="632"/>
      <c r="G61" s="632"/>
      <c r="H61" s="632"/>
      <c r="I61" s="632"/>
      <c r="J61" s="632"/>
      <c r="K61" s="632"/>
      <c r="L61" s="632"/>
      <c r="M61" s="633"/>
      <c r="N61" s="273" t="str">
        <f>CONCATENATE("(",Parameter!P54," StPl / ",Parameter!AH54," ",Parameter!Z54,")")</f>
        <v>(1 StPl / 6 Kleingärten)</v>
      </c>
      <c r="O61" s="274"/>
      <c r="P61" s="275"/>
      <c r="Q61" s="275"/>
      <c r="R61" s="275"/>
      <c r="S61" s="276"/>
      <c r="T61" s="629"/>
      <c r="U61" s="630"/>
      <c r="V61" s="277" t="str">
        <f>Parameter!AD54</f>
        <v>Kleingärten</v>
      </c>
      <c r="W61" s="278"/>
      <c r="X61" s="278"/>
      <c r="Y61" s="647"/>
      <c r="Z61" s="648"/>
      <c r="AA61" s="649"/>
      <c r="AB61" s="650">
        <f>T61/Parameter!AH54</f>
        <v>0</v>
      </c>
      <c r="AC61" s="651"/>
    </row>
    <row r="62" spans="2:34" s="173" customFormat="1" ht="20.100000000000001" customHeight="1" thickBot="1">
      <c r="B62" s="266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80"/>
      <c r="O62" s="280"/>
      <c r="P62" s="281"/>
      <c r="Q62" s="281"/>
      <c r="R62" s="281"/>
      <c r="S62" s="282"/>
      <c r="T62" s="283"/>
      <c r="U62" s="283"/>
      <c r="V62" s="284"/>
      <c r="W62" s="282"/>
      <c r="X62" s="282"/>
      <c r="Y62" s="285"/>
      <c r="Z62" s="285"/>
      <c r="AA62" s="285"/>
      <c r="AB62" s="286"/>
      <c r="AC62" s="286"/>
    </row>
    <row r="63" spans="2:34" ht="20.100000000000001" customHeight="1">
      <c r="B63" s="693" t="s">
        <v>91</v>
      </c>
      <c r="C63" s="652" t="str">
        <f>Parameter!C57</f>
        <v>Tankstellen</v>
      </c>
      <c r="D63" s="653"/>
      <c r="E63" s="653"/>
      <c r="F63" s="653"/>
      <c r="G63" s="653"/>
      <c r="H63" s="653"/>
      <c r="I63" s="653"/>
      <c r="J63" s="653"/>
      <c r="K63" s="653"/>
      <c r="L63" s="653"/>
      <c r="M63" s="654"/>
      <c r="N63" s="287" t="str">
        <f>CONCATENATE("(",Parameter!P57," StPl / ",Parameter!R57," ",Parameter!T57,")")</f>
        <v>(1 StPl / 1 Zapfsäule)</v>
      </c>
      <c r="O63" s="287"/>
      <c r="P63" s="288"/>
      <c r="Q63" s="288"/>
      <c r="R63" s="288"/>
      <c r="S63" s="289"/>
      <c r="T63" s="627"/>
      <c r="U63" s="628"/>
      <c r="V63" s="290" t="str">
        <f>Parameter!X57</f>
        <v>Zapfsäule(n)</v>
      </c>
      <c r="W63" s="291"/>
      <c r="X63" s="291"/>
      <c r="Y63" s="655"/>
      <c r="Z63" s="656"/>
      <c r="AA63" s="657"/>
      <c r="AB63" s="658">
        <f>T63*Parameter!P57/Parameter!R57</f>
        <v>0</v>
      </c>
      <c r="AC63" s="659"/>
    </row>
    <row r="64" spans="2:34" ht="20.100000000000001" customHeight="1">
      <c r="B64" s="694"/>
      <c r="C64" s="674" t="str">
        <f>Parameter!C58</f>
        <v>Krankenanstalten, Kliniken, Sanatorien, etc.</v>
      </c>
      <c r="D64" s="675"/>
      <c r="E64" s="675"/>
      <c r="F64" s="675"/>
      <c r="G64" s="675"/>
      <c r="H64" s="675"/>
      <c r="I64" s="675"/>
      <c r="J64" s="675"/>
      <c r="K64" s="675"/>
      <c r="L64" s="675"/>
      <c r="M64" s="676"/>
      <c r="N64" s="292" t="str">
        <f>CONCATENATE("(",Parameter!P58," StPl / ",Parameter!R58," ",Parameter!T58,")")</f>
        <v>(1 StPl / 2 Betten)</v>
      </c>
      <c r="O64" s="292"/>
      <c r="P64" s="293"/>
      <c r="Q64" s="293"/>
      <c r="R64" s="293"/>
      <c r="S64" s="294"/>
      <c r="T64" s="667"/>
      <c r="U64" s="668"/>
      <c r="V64" s="295" t="str">
        <f>Parameter!X58</f>
        <v>Betten</v>
      </c>
      <c r="W64" s="296"/>
      <c r="X64" s="296"/>
      <c r="Y64" s="662"/>
      <c r="Z64" s="663"/>
      <c r="AA64" s="664"/>
      <c r="AB64" s="677">
        <f>T64*Parameter!P58/Parameter!R58</f>
        <v>0</v>
      </c>
      <c r="AC64" s="666"/>
    </row>
    <row r="65" spans="2:32" ht="20.100000000000001" customHeight="1">
      <c r="B65" s="694"/>
      <c r="C65" s="678" t="str">
        <f>Parameter!C59</f>
        <v>Sportplätze, Stadien, Trainingsanlagen</v>
      </c>
      <c r="D65" s="679"/>
      <c r="E65" s="679"/>
      <c r="F65" s="679"/>
      <c r="G65" s="679"/>
      <c r="H65" s="679"/>
      <c r="I65" s="679"/>
      <c r="J65" s="679"/>
      <c r="K65" s="679"/>
      <c r="L65" s="679"/>
      <c r="M65" s="680"/>
      <c r="N65" s="297" t="str">
        <f>CONCATENATE("(",Parameter!P59," StPl / ",Parameter!R59," ",Parameter!T59,")")</f>
        <v>(1 StPl / 250 m² Sportfläche)</v>
      </c>
      <c r="O65" s="297"/>
      <c r="P65" s="298"/>
      <c r="Q65" s="298"/>
      <c r="R65" s="298"/>
      <c r="S65" s="299" t="s">
        <v>111</v>
      </c>
      <c r="T65" s="660"/>
      <c r="U65" s="661"/>
      <c r="V65" s="300" t="str">
        <f>Parameter!X59</f>
        <v>m² Sportfläche</v>
      </c>
      <c r="W65" s="301"/>
      <c r="X65" s="301"/>
      <c r="Y65" s="669">
        <f>T65*Parameter!P59/Parameter!R59</f>
        <v>0</v>
      </c>
      <c r="Z65" s="670"/>
      <c r="AA65" s="671"/>
      <c r="AB65" s="672"/>
      <c r="AC65" s="673"/>
    </row>
    <row r="66" spans="2:32" ht="20.100000000000001" customHeight="1">
      <c r="B66" s="694"/>
      <c r="C66" s="678"/>
      <c r="D66" s="679"/>
      <c r="E66" s="679"/>
      <c r="F66" s="679"/>
      <c r="G66" s="679"/>
      <c r="H66" s="679"/>
      <c r="I66" s="679"/>
      <c r="J66" s="679"/>
      <c r="K66" s="679"/>
      <c r="L66" s="679"/>
      <c r="M66" s="680"/>
      <c r="N66" s="297" t="str">
        <f>CONCATENATE("(",Parameter!P60," StPl / ",Parameter!R60," ",Parameter!T60,")")</f>
        <v>(1 StPl / 10 Besucherplätze)</v>
      </c>
      <c r="O66" s="297"/>
      <c r="P66" s="298"/>
      <c r="Q66" s="298"/>
      <c r="R66" s="298"/>
      <c r="S66" s="302"/>
      <c r="T66" s="667"/>
      <c r="U66" s="668"/>
      <c r="V66" s="300" t="str">
        <f>Parameter!X60</f>
        <v>Besucherplätze</v>
      </c>
      <c r="W66" s="301"/>
      <c r="X66" s="301"/>
      <c r="Y66" s="669">
        <f>T66*Parameter!P60/Parameter!R60</f>
        <v>0</v>
      </c>
      <c r="Z66" s="670"/>
      <c r="AA66" s="671"/>
      <c r="AB66" s="672">
        <f>Y65+Y66</f>
        <v>0</v>
      </c>
      <c r="AC66" s="673"/>
    </row>
    <row r="67" spans="2:32" ht="20.100000000000001" customHeight="1">
      <c r="B67" s="694"/>
      <c r="C67" s="674" t="str">
        <f>Parameter!C61</f>
        <v>Spiel- und Sporthallen</v>
      </c>
      <c r="D67" s="675"/>
      <c r="E67" s="675"/>
      <c r="F67" s="675"/>
      <c r="G67" s="675"/>
      <c r="H67" s="675"/>
      <c r="I67" s="675"/>
      <c r="J67" s="675"/>
      <c r="K67" s="675"/>
      <c r="L67" s="675"/>
      <c r="M67" s="696"/>
      <c r="N67" s="292" t="str">
        <f>CONCATENATE("(",Parameter!P61," StPl / ",Parameter!R61," ",Parameter!T61,")")</f>
        <v>(1 StPl / 50 m² Hallenfläche)</v>
      </c>
      <c r="O67" s="292"/>
      <c r="P67" s="293"/>
      <c r="Q67" s="293"/>
      <c r="R67" s="293"/>
      <c r="S67" s="303" t="s">
        <v>111</v>
      </c>
      <c r="T67" s="660"/>
      <c r="U67" s="661"/>
      <c r="V67" s="295" t="str">
        <f>Parameter!X61</f>
        <v>m² Hallenfläche</v>
      </c>
      <c r="W67" s="296"/>
      <c r="X67" s="296"/>
      <c r="Y67" s="662">
        <f>T67*Parameter!P61/Parameter!R61</f>
        <v>0</v>
      </c>
      <c r="Z67" s="663"/>
      <c r="AA67" s="664"/>
      <c r="AB67" s="665"/>
      <c r="AC67" s="666"/>
    </row>
    <row r="68" spans="2:32" ht="20.100000000000001" customHeight="1">
      <c r="B68" s="694"/>
      <c r="C68" s="674"/>
      <c r="D68" s="675"/>
      <c r="E68" s="675"/>
      <c r="F68" s="675"/>
      <c r="G68" s="675"/>
      <c r="H68" s="675"/>
      <c r="I68" s="675"/>
      <c r="J68" s="675"/>
      <c r="K68" s="675"/>
      <c r="L68" s="675"/>
      <c r="M68" s="696"/>
      <c r="N68" s="292" t="str">
        <f>CONCATENATE("(",Parameter!P62," StPl / ",Parameter!R62," ",Parameter!T62,")")</f>
        <v>(1 StPl / 10 Besucherplätze)</v>
      </c>
      <c r="O68" s="292"/>
      <c r="P68" s="293"/>
      <c r="Q68" s="293"/>
      <c r="R68" s="293"/>
      <c r="S68" s="294"/>
      <c r="T68" s="667"/>
      <c r="U68" s="668"/>
      <c r="V68" s="295" t="str">
        <f>Parameter!X62</f>
        <v>Besucherplätze</v>
      </c>
      <c r="W68" s="296"/>
      <c r="X68" s="296"/>
      <c r="Y68" s="662">
        <f>T68*Parameter!P62/Parameter!R62</f>
        <v>0</v>
      </c>
      <c r="Z68" s="663"/>
      <c r="AA68" s="664"/>
      <c r="AB68" s="665">
        <f t="shared" ref="AB68" si="0">Y67+Y68</f>
        <v>0</v>
      </c>
      <c r="AC68" s="666"/>
    </row>
    <row r="69" spans="2:32" ht="20.100000000000001" customHeight="1">
      <c r="B69" s="694"/>
      <c r="C69" s="678" t="str">
        <f>Parameter!C63</f>
        <v>Tennisplätze</v>
      </c>
      <c r="D69" s="679"/>
      <c r="E69" s="679"/>
      <c r="F69" s="679"/>
      <c r="G69" s="679"/>
      <c r="H69" s="679"/>
      <c r="I69" s="679"/>
      <c r="J69" s="679"/>
      <c r="K69" s="679"/>
      <c r="L69" s="679"/>
      <c r="M69" s="680"/>
      <c r="N69" s="297" t="str">
        <f>CONCATENATE("(",Parameter!P63," StPl / ",Parameter!R63," ",Parameter!T63,")")</f>
        <v>(3 StPl / 1 Spielfeld)</v>
      </c>
      <c r="O69" s="297"/>
      <c r="P69" s="298"/>
      <c r="Q69" s="298"/>
      <c r="R69" s="298"/>
      <c r="S69" s="299" t="s">
        <v>111</v>
      </c>
      <c r="T69" s="667"/>
      <c r="U69" s="668"/>
      <c r="V69" s="300" t="str">
        <f>Parameter!X63</f>
        <v>Spielfeld(er)</v>
      </c>
      <c r="W69" s="301"/>
      <c r="X69" s="301"/>
      <c r="Y69" s="669">
        <f>T69*Parameter!P63/Parameter!R63</f>
        <v>0</v>
      </c>
      <c r="Z69" s="670"/>
      <c r="AA69" s="671"/>
      <c r="AB69" s="672"/>
      <c r="AC69" s="673"/>
    </row>
    <row r="70" spans="2:32" ht="20.100000000000001" customHeight="1">
      <c r="B70" s="694"/>
      <c r="C70" s="678"/>
      <c r="D70" s="679"/>
      <c r="E70" s="679"/>
      <c r="F70" s="679"/>
      <c r="G70" s="679"/>
      <c r="H70" s="679"/>
      <c r="I70" s="679"/>
      <c r="J70" s="679"/>
      <c r="K70" s="679"/>
      <c r="L70" s="679"/>
      <c r="M70" s="680"/>
      <c r="N70" s="297" t="str">
        <f>CONCATENATE("(",Parameter!P64," StPl / ",Parameter!R64," ",Parameter!T64,")")</f>
        <v>(1 StPl / 10 Besucherplätze)</v>
      </c>
      <c r="O70" s="297"/>
      <c r="P70" s="298"/>
      <c r="Q70" s="298"/>
      <c r="R70" s="298"/>
      <c r="S70" s="302"/>
      <c r="T70" s="667"/>
      <c r="U70" s="668"/>
      <c r="V70" s="300" t="str">
        <f>Parameter!X64</f>
        <v>Besucherplätze</v>
      </c>
      <c r="W70" s="301"/>
      <c r="X70" s="301"/>
      <c r="Y70" s="669">
        <f>T70*Parameter!P64/Parameter!R64</f>
        <v>0</v>
      </c>
      <c r="Z70" s="670"/>
      <c r="AA70" s="671"/>
      <c r="AB70" s="672">
        <f t="shared" ref="AB70" si="1">Y69+Y70</f>
        <v>0</v>
      </c>
      <c r="AC70" s="673"/>
    </row>
    <row r="71" spans="2:32" ht="20.100000000000001" customHeight="1">
      <c r="B71" s="694"/>
      <c r="C71" s="674" t="str">
        <f>Parameter!C65</f>
        <v>Hallenbäder (kleinerer Wert maßgeblich)</v>
      </c>
      <c r="D71" s="675"/>
      <c r="E71" s="675"/>
      <c r="F71" s="675"/>
      <c r="G71" s="675"/>
      <c r="H71" s="675"/>
      <c r="I71" s="675"/>
      <c r="J71" s="675"/>
      <c r="K71" s="675"/>
      <c r="L71" s="675"/>
      <c r="M71" s="696"/>
      <c r="N71" s="292" t="str">
        <f>CONCATENATE("(",Parameter!P65," StPl / ",Parameter!R65," ",Parameter!T65,")")</f>
        <v>(1 StPl / 5 Kleiderablagen)</v>
      </c>
      <c r="O71" s="292"/>
      <c r="P71" s="293"/>
      <c r="Q71" s="293"/>
      <c r="R71" s="293"/>
      <c r="S71" s="304" t="s">
        <v>119</v>
      </c>
      <c r="T71" s="667"/>
      <c r="U71" s="668"/>
      <c r="V71" s="295" t="str">
        <f>Parameter!X65</f>
        <v>Kleiderablagen</v>
      </c>
      <c r="W71" s="296"/>
      <c r="X71" s="296"/>
      <c r="Y71" s="662">
        <f>T71*Parameter!P65/Parameter!R65</f>
        <v>0</v>
      </c>
      <c r="Z71" s="663"/>
      <c r="AA71" s="664"/>
      <c r="AB71" s="665"/>
      <c r="AC71" s="666"/>
    </row>
    <row r="72" spans="2:32" ht="20.100000000000001" customHeight="1">
      <c r="B72" s="694"/>
      <c r="C72" s="674"/>
      <c r="D72" s="675"/>
      <c r="E72" s="675"/>
      <c r="F72" s="675"/>
      <c r="G72" s="675"/>
      <c r="H72" s="675"/>
      <c r="I72" s="675"/>
      <c r="J72" s="675"/>
      <c r="K72" s="675"/>
      <c r="L72" s="675"/>
      <c r="M72" s="696"/>
      <c r="N72" s="292" t="str">
        <f>CONCATENATE("(",Parameter!P66," StPl / ",Parameter!R66," ",Parameter!T66,")")</f>
        <v>(1 StPl / 8 Besucher)</v>
      </c>
      <c r="O72" s="292"/>
      <c r="P72" s="293"/>
      <c r="Q72" s="293"/>
      <c r="R72" s="293"/>
      <c r="S72" s="294"/>
      <c r="T72" s="667"/>
      <c r="U72" s="668"/>
      <c r="V72" s="295" t="str">
        <f>Parameter!X66</f>
        <v>Besucher</v>
      </c>
      <c r="W72" s="296"/>
      <c r="X72" s="296"/>
      <c r="Y72" s="662">
        <f>T72*Parameter!P66/Parameter!R66</f>
        <v>0</v>
      </c>
      <c r="Z72" s="663"/>
      <c r="AA72" s="664"/>
      <c r="AB72" s="665">
        <f>MIN(Y71:Y72)</f>
        <v>0</v>
      </c>
      <c r="AC72" s="666"/>
    </row>
    <row r="73" spans="2:32" ht="20.100000000000001" customHeight="1">
      <c r="B73" s="694"/>
      <c r="C73" s="678" t="str">
        <f>Parameter!C67</f>
        <v>Freibad (kleinerer Wert maßgeblich)</v>
      </c>
      <c r="D73" s="679"/>
      <c r="E73" s="679"/>
      <c r="F73" s="679"/>
      <c r="G73" s="679"/>
      <c r="H73" s="679"/>
      <c r="I73" s="679"/>
      <c r="J73" s="679"/>
      <c r="K73" s="679"/>
      <c r="L73" s="679"/>
      <c r="M73" s="680"/>
      <c r="N73" s="297" t="str">
        <f>CONCATENATE("(",Parameter!P67," StPl / ",Parameter!R67," ",Parameter!T67,")")</f>
        <v>(1 StPl / 250 m² Freibadfl.)</v>
      </c>
      <c r="O73" s="297"/>
      <c r="P73" s="298"/>
      <c r="Q73" s="298"/>
      <c r="R73" s="298"/>
      <c r="S73" s="305" t="s">
        <v>119</v>
      </c>
      <c r="T73" s="660"/>
      <c r="U73" s="661"/>
      <c r="V73" s="300" t="str">
        <f>Parameter!X67</f>
        <v>m² Freibadfl.</v>
      </c>
      <c r="W73" s="301"/>
      <c r="X73" s="301"/>
      <c r="Y73" s="669">
        <f>T73*Parameter!P67/Parameter!R67</f>
        <v>0</v>
      </c>
      <c r="Z73" s="670"/>
      <c r="AA73" s="671"/>
      <c r="AB73" s="672"/>
      <c r="AC73" s="673"/>
    </row>
    <row r="74" spans="2:32" ht="20.100000000000001" customHeight="1">
      <c r="B74" s="694"/>
      <c r="C74" s="678"/>
      <c r="D74" s="679"/>
      <c r="E74" s="679"/>
      <c r="F74" s="679"/>
      <c r="G74" s="679"/>
      <c r="H74" s="679"/>
      <c r="I74" s="679"/>
      <c r="J74" s="679"/>
      <c r="K74" s="679"/>
      <c r="L74" s="679"/>
      <c r="M74" s="680"/>
      <c r="N74" s="297" t="str">
        <f>CONCATENATE("(",Parameter!P68," StPl / ",Parameter!R68," ",Parameter!T68,")")</f>
        <v>(1 StPl / 30 Besucher)</v>
      </c>
      <c r="O74" s="297"/>
      <c r="P74" s="298"/>
      <c r="Q74" s="298"/>
      <c r="R74" s="298"/>
      <c r="S74" s="302"/>
      <c r="T74" s="667"/>
      <c r="U74" s="668"/>
      <c r="V74" s="300" t="str">
        <f>Parameter!X68</f>
        <v>Besucher</v>
      </c>
      <c r="W74" s="301"/>
      <c r="X74" s="301"/>
      <c r="Y74" s="669">
        <f>T74*Parameter!P68/Parameter!R68</f>
        <v>0</v>
      </c>
      <c r="Z74" s="670"/>
      <c r="AA74" s="671"/>
      <c r="AB74" s="672">
        <f>MIN(Y73:Y74)</f>
        <v>0</v>
      </c>
      <c r="AC74" s="673"/>
      <c r="AF74" s="306"/>
    </row>
    <row r="75" spans="2:32" ht="20.100000000000001" customHeight="1">
      <c r="B75" s="694"/>
      <c r="C75" s="674" t="str">
        <f>Parameter!C69</f>
        <v>Kegel- und Bowlingbahnen</v>
      </c>
      <c r="D75" s="675"/>
      <c r="E75" s="675"/>
      <c r="F75" s="675"/>
      <c r="G75" s="675"/>
      <c r="H75" s="675"/>
      <c r="I75" s="675"/>
      <c r="J75" s="675"/>
      <c r="K75" s="675"/>
      <c r="L75" s="675"/>
      <c r="M75" s="676"/>
      <c r="N75" s="292" t="str">
        <f>CONCATENATE("(",Parameter!P69," StPl / ",Parameter!R69," ",Parameter!T69,")")</f>
        <v>(2 StPl / 1 Einzelbahn)</v>
      </c>
      <c r="O75" s="292"/>
      <c r="P75" s="293"/>
      <c r="Q75" s="293"/>
      <c r="R75" s="293"/>
      <c r="S75" s="294"/>
      <c r="T75" s="667"/>
      <c r="U75" s="668"/>
      <c r="V75" s="295" t="str">
        <f>Parameter!X69</f>
        <v>Einzelbahn(en)</v>
      </c>
      <c r="W75" s="296"/>
      <c r="X75" s="296"/>
      <c r="Y75" s="662"/>
      <c r="Z75" s="663"/>
      <c r="AA75" s="664"/>
      <c r="AB75" s="677">
        <f>T75*Parameter!P69/Parameter!R69</f>
        <v>0</v>
      </c>
      <c r="AC75" s="666"/>
    </row>
    <row r="76" spans="2:32" ht="20.100000000000001" customHeight="1">
      <c r="B76" s="694"/>
      <c r="C76" s="678" t="str">
        <f>Parameter!C70</f>
        <v>Minigolfplätze</v>
      </c>
      <c r="D76" s="679"/>
      <c r="E76" s="679"/>
      <c r="F76" s="679"/>
      <c r="G76" s="679"/>
      <c r="H76" s="679"/>
      <c r="I76" s="679"/>
      <c r="J76" s="679"/>
      <c r="K76" s="679"/>
      <c r="L76" s="679"/>
      <c r="M76" s="686"/>
      <c r="N76" s="297" t="str">
        <f>CONCATENATE("(",Parameter!P70," StPl / ",Parameter!R70," ",Parameter!T70,")")</f>
        <v>(5 StPl / 1 Anlage)</v>
      </c>
      <c r="O76" s="297"/>
      <c r="P76" s="298"/>
      <c r="Q76" s="298"/>
      <c r="R76" s="298"/>
      <c r="S76" s="302"/>
      <c r="T76" s="667"/>
      <c r="U76" s="668"/>
      <c r="V76" s="300" t="str">
        <f>Parameter!X70</f>
        <v>Anlage(n)</v>
      </c>
      <c r="W76" s="301"/>
      <c r="X76" s="301"/>
      <c r="Y76" s="669"/>
      <c r="Z76" s="670"/>
      <c r="AA76" s="671"/>
      <c r="AB76" s="687">
        <f>T76*Parameter!P70/Parameter!R70</f>
        <v>0</v>
      </c>
      <c r="AC76" s="673"/>
    </row>
    <row r="77" spans="2:32" ht="20.100000000000001" customHeight="1" thickBot="1">
      <c r="B77" s="695"/>
      <c r="C77" s="697" t="str">
        <f>Parameter!C71</f>
        <v>Friedhöfe (inkl. Urnenhöfe) … mind. 10 Stpl.</v>
      </c>
      <c r="D77" s="698"/>
      <c r="E77" s="698"/>
      <c r="F77" s="698"/>
      <c r="G77" s="698"/>
      <c r="H77" s="698"/>
      <c r="I77" s="698"/>
      <c r="J77" s="698"/>
      <c r="K77" s="698"/>
      <c r="L77" s="698"/>
      <c r="M77" s="699"/>
      <c r="N77" s="307" t="str">
        <f>CONCATENATE("(",Parameter!P71," StPl / ",Parameter!R71," ",Parameter!T71,")")</f>
        <v>(1 StPl / 2000 m² Friedhofsfläche)</v>
      </c>
      <c r="O77" s="307"/>
      <c r="P77" s="308"/>
      <c r="Q77" s="308"/>
      <c r="R77" s="308"/>
      <c r="S77" s="309"/>
      <c r="T77" s="700"/>
      <c r="U77" s="701"/>
      <c r="V77" s="310" t="str">
        <f>Parameter!X71</f>
        <v>m² Friedhofsfläche</v>
      </c>
      <c r="W77" s="311"/>
      <c r="X77" s="311"/>
      <c r="Y77" s="681"/>
      <c r="Z77" s="682"/>
      <c r="AA77" s="683"/>
      <c r="AB77" s="684">
        <f>IF(T77&lt;&gt;"",MAX(10,T77*Parameter!P71/Parameter!R71),0)</f>
        <v>0</v>
      </c>
      <c r="AC77" s="685"/>
    </row>
    <row r="78" spans="2:32" ht="15" thickBot="1"/>
    <row r="79" spans="2:32" ht="18" customHeight="1" thickBot="1">
      <c r="B79" s="312" t="s">
        <v>133</v>
      </c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4"/>
      <c r="X79" s="314"/>
      <c r="Y79" s="314"/>
      <c r="Z79" s="314"/>
      <c r="AA79" s="315"/>
      <c r="AB79" s="688">
        <f>SUM(AB58:AC61)+SUM(AB63:AC77)</f>
        <v>0</v>
      </c>
      <c r="AC79" s="689"/>
    </row>
  </sheetData>
  <sheetProtection algorithmName="SHA-512" hashValue="KQDjJQgAiaf+xEpwJ6PyibzGQ3tgLR/cvuwhRIao1rJH0GDE8p1b65bHQ2IqtQMD/eIDw5oCPfc/yt9jv8dXBA==" saltValue="wwr8u6kojic7qAlXNM9Xfw==" spinCount="100000" sheet="1" selectLockedCells="1"/>
  <mergeCells count="164">
    <mergeCell ref="AB79:AC79"/>
    <mergeCell ref="B28:B29"/>
    <mergeCell ref="B55:AC55"/>
    <mergeCell ref="T72:U72"/>
    <mergeCell ref="T74:U74"/>
    <mergeCell ref="T70:U70"/>
    <mergeCell ref="T68:U68"/>
    <mergeCell ref="T66:U66"/>
    <mergeCell ref="Y66:AA66"/>
    <mergeCell ref="AB66:AC66"/>
    <mergeCell ref="C65:M66"/>
    <mergeCell ref="B58:B61"/>
    <mergeCell ref="B63:B77"/>
    <mergeCell ref="C67:M68"/>
    <mergeCell ref="Y68:AA68"/>
    <mergeCell ref="AB68:AC68"/>
    <mergeCell ref="C69:M70"/>
    <mergeCell ref="Y70:AA70"/>
    <mergeCell ref="AB70:AC70"/>
    <mergeCell ref="C71:M72"/>
    <mergeCell ref="Y72:AA72"/>
    <mergeCell ref="AB72:AC72"/>
    <mergeCell ref="C77:M77"/>
    <mergeCell ref="T77:U77"/>
    <mergeCell ref="Y77:AA77"/>
    <mergeCell ref="AB77:AC77"/>
    <mergeCell ref="C75:M75"/>
    <mergeCell ref="T75:U75"/>
    <mergeCell ref="Y75:AA75"/>
    <mergeCell ref="AB75:AC75"/>
    <mergeCell ref="C76:M76"/>
    <mergeCell ref="T76:U76"/>
    <mergeCell ref="Y76:AA76"/>
    <mergeCell ref="AB76:AC76"/>
    <mergeCell ref="T71:U71"/>
    <mergeCell ref="Y71:AA71"/>
    <mergeCell ref="AB71:AC71"/>
    <mergeCell ref="T73:U73"/>
    <mergeCell ref="Y73:AA73"/>
    <mergeCell ref="AB73:AC73"/>
    <mergeCell ref="C73:M74"/>
    <mergeCell ref="Y74:AA74"/>
    <mergeCell ref="AB74:AC74"/>
    <mergeCell ref="T67:U67"/>
    <mergeCell ref="Y67:AA67"/>
    <mergeCell ref="AB67:AC67"/>
    <mergeCell ref="T69:U69"/>
    <mergeCell ref="Y69:AA69"/>
    <mergeCell ref="AB69:AC69"/>
    <mergeCell ref="C64:M64"/>
    <mergeCell ref="T64:U64"/>
    <mergeCell ref="Y64:AA64"/>
    <mergeCell ref="AB64:AC64"/>
    <mergeCell ref="T65:U65"/>
    <mergeCell ref="Y65:AA65"/>
    <mergeCell ref="AB65:AC65"/>
    <mergeCell ref="Y61:AA61"/>
    <mergeCell ref="AB61:AC61"/>
    <mergeCell ref="C63:M63"/>
    <mergeCell ref="Y63:AA63"/>
    <mergeCell ref="AB63:AC63"/>
    <mergeCell ref="C58:M58"/>
    <mergeCell ref="T58:U58"/>
    <mergeCell ref="Y58:AA58"/>
    <mergeCell ref="AB58:AC58"/>
    <mergeCell ref="C59:M59"/>
    <mergeCell ref="T59:U59"/>
    <mergeCell ref="Y59:AA59"/>
    <mergeCell ref="AB59:AC59"/>
    <mergeCell ref="B56:AC56"/>
    <mergeCell ref="T63:U63"/>
    <mergeCell ref="T61:U61"/>
    <mergeCell ref="C61:M61"/>
    <mergeCell ref="C24:M24"/>
    <mergeCell ref="T24:U24"/>
    <mergeCell ref="Y24:AA24"/>
    <mergeCell ref="AB24:AC24"/>
    <mergeCell ref="B54:AC54"/>
    <mergeCell ref="C28:AC28"/>
    <mergeCell ref="AB29:AC29"/>
    <mergeCell ref="B45:Y45"/>
    <mergeCell ref="B46:Y46"/>
    <mergeCell ref="B47:Y47"/>
    <mergeCell ref="AB25:AC25"/>
    <mergeCell ref="AB26:AC26"/>
    <mergeCell ref="AB27:AC27"/>
    <mergeCell ref="AB36:AC36"/>
    <mergeCell ref="AB32:AC32"/>
    <mergeCell ref="AC49:AH49"/>
    <mergeCell ref="C60:M60"/>
    <mergeCell ref="T60:U60"/>
    <mergeCell ref="Y60:AA60"/>
    <mergeCell ref="AB60:AC60"/>
    <mergeCell ref="B43:Y43"/>
    <mergeCell ref="B44:Y44"/>
    <mergeCell ref="B23:B27"/>
    <mergeCell ref="C26:M26"/>
    <mergeCell ref="C27:M27"/>
    <mergeCell ref="T27:U27"/>
    <mergeCell ref="T26:U26"/>
    <mergeCell ref="T25:U25"/>
    <mergeCell ref="T23:U23"/>
    <mergeCell ref="T33:U33"/>
    <mergeCell ref="Y32:AA32"/>
    <mergeCell ref="T34:U34"/>
    <mergeCell ref="AB21:AC21"/>
    <mergeCell ref="AB22:AC22"/>
    <mergeCell ref="AB23:AC23"/>
    <mergeCell ref="T16:U16"/>
    <mergeCell ref="C12:M12"/>
    <mergeCell ref="Y18:AA18"/>
    <mergeCell ref="Y21:AA21"/>
    <mergeCell ref="Y22:AA22"/>
    <mergeCell ref="T21:U21"/>
    <mergeCell ref="T12:U12"/>
    <mergeCell ref="Y12:AA12"/>
    <mergeCell ref="AB12:AC12"/>
    <mergeCell ref="Y15:AA15"/>
    <mergeCell ref="T17:U17"/>
    <mergeCell ref="Y16:AA16"/>
    <mergeCell ref="Y17:AA17"/>
    <mergeCell ref="T15:U15"/>
    <mergeCell ref="T19:U19"/>
    <mergeCell ref="Y19:AA19"/>
    <mergeCell ref="C21:M21"/>
    <mergeCell ref="T22:U22"/>
    <mergeCell ref="B53:AC53"/>
    <mergeCell ref="B12:B22"/>
    <mergeCell ref="K8:L8"/>
    <mergeCell ref="V8:W8"/>
    <mergeCell ref="AB8:AC8"/>
    <mergeCell ref="V33:AA34"/>
    <mergeCell ref="AB33:AC34"/>
    <mergeCell ref="Y23:AA23"/>
    <mergeCell ref="Y25:AA25"/>
    <mergeCell ref="Y26:AA26"/>
    <mergeCell ref="Y27:AA27"/>
    <mergeCell ref="T18:U18"/>
    <mergeCell ref="C22:M22"/>
    <mergeCell ref="C23:M23"/>
    <mergeCell ref="C25:M25"/>
    <mergeCell ref="V27:X27"/>
    <mergeCell ref="B10:AC10"/>
    <mergeCell ref="B31:AC31"/>
    <mergeCell ref="AB41:AC41"/>
    <mergeCell ref="AB40:AC40"/>
    <mergeCell ref="AB39:AC39"/>
    <mergeCell ref="AB37:AC37"/>
    <mergeCell ref="B39:M40"/>
    <mergeCell ref="B41:U41"/>
    <mergeCell ref="P3:AC3"/>
    <mergeCell ref="B3:O3"/>
    <mergeCell ref="F6:L6"/>
    <mergeCell ref="V6:W6"/>
    <mergeCell ref="V7:W7"/>
    <mergeCell ref="K7:L7"/>
    <mergeCell ref="N11:S11"/>
    <mergeCell ref="B1:AC1"/>
    <mergeCell ref="B5:AC5"/>
    <mergeCell ref="AB7:AC7"/>
    <mergeCell ref="AB11:AC11"/>
    <mergeCell ref="Y11:AA11"/>
    <mergeCell ref="V11:X11"/>
    <mergeCell ref="T11:U11"/>
  </mergeCells>
  <phoneticPr fontId="11" type="noConversion"/>
  <conditionalFormatting sqref="T12:T13 T15:T19 T21:T27 T29 T58:T77">
    <cfRule type="expression" dxfId="4" priority="12">
      <formula>#REF!&gt;0</formula>
    </cfRule>
  </conditionalFormatting>
  <conditionalFormatting sqref="Y19:Z19">
    <cfRule type="expression" dxfId="3" priority="7">
      <formula>#REF!&gt;0</formula>
    </cfRule>
  </conditionalFormatting>
  <conditionalFormatting sqref="AB29:AC29">
    <cfRule type="cellIs" dxfId="2" priority="1" operator="greaterThan">
      <formula>5</formula>
    </cfRule>
  </conditionalFormatting>
  <conditionalFormatting sqref="AB33:AC34">
    <cfRule type="expression" dxfId="1" priority="2">
      <formula>AND($T$12&lt;&gt;"",$T$19&lt;=0)</formula>
    </cfRule>
    <cfRule type="expression" dxfId="0" priority="3">
      <formula>AND($T$12="",$T$19&gt;0)</formula>
    </cfRule>
  </conditionalFormatting>
  <dataValidations count="4">
    <dataValidation type="list" allowBlank="1" showInputMessage="1" showErrorMessage="1" promptTitle="bitte auswählen" sqref="F7:F8" xr:uid="{3BEFFD2F-3A14-4138-A620-C0B01C7165F2}">
      <formula1>lstZentalität</formula1>
    </dataValidation>
    <dataValidation type="list" allowBlank="1" showInputMessage="1" showErrorMessage="1" prompt="bitte auwählen" sqref="AF6" xr:uid="{02834122-2DA3-485A-93E5-D85D8E12DB9A}">
      <formula1>lstZentalität</formula1>
    </dataValidation>
    <dataValidation type="list" allowBlank="1" showInputMessage="1" showErrorMessage="1" prompt="bitte auswählen..." sqref="F6:L6" xr:uid="{571F33F4-9650-4AC5-B951-5851975C3557}">
      <formula1>lstZentalität</formula1>
    </dataValidation>
    <dataValidation type="list" allowBlank="1" showInputMessage="1" showErrorMessage="1" prompt="bitte auswählen..." sqref="V6:W6" xr:uid="{164B498D-3DAE-4843-B8EA-71ED8B6B3071}">
      <formula1>lstQualitätÖV</formula1>
    </dataValidation>
  </dataValidations>
  <pageMargins left="0.70866141732283472" right="0.39370078740157483" top="0.47244094488188981" bottom="0.47244094488188981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Parameter</vt:lpstr>
      <vt:lpstr>Formular</vt:lpstr>
      <vt:lpstr>Formular!Druckbereich</vt:lpstr>
      <vt:lpstr>lstQualitätÖV</vt:lpstr>
      <vt:lpstr>lstZentalität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Gruber</dc:creator>
  <cp:lastModifiedBy>Gruber Michael</cp:lastModifiedBy>
  <cp:lastPrinted>2025-11-26T15:06:41Z</cp:lastPrinted>
  <dcterms:created xsi:type="dcterms:W3CDTF">2025-11-19T20:58:41Z</dcterms:created>
  <dcterms:modified xsi:type="dcterms:W3CDTF">2026-01-28T13:09:01Z</dcterms:modified>
</cp:coreProperties>
</file>