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F:\STADTPLANUNG\BBG\Gruber\Projekte\_04 - MOS\aktuelle Version\"/>
    </mc:Choice>
  </mc:AlternateContent>
  <xr:revisionPtr revIDLastSave="0" documentId="8_{E4FEE710-7AD7-4B50-8B0B-C8A41F04AADA}" xr6:coauthVersionLast="47" xr6:coauthVersionMax="47" xr10:uidLastSave="{00000000-0000-0000-0000-000000000000}"/>
  <bookViews>
    <workbookView xWindow="-108" yWindow="-108" windowWidth="23256" windowHeight="13176" xr2:uid="{0B9ACBE4-122C-41DE-9B4D-9F128EC7EB37}"/>
  </bookViews>
  <sheets>
    <sheet name="Formular" sheetId="2" r:id="rId1"/>
  </sheets>
  <externalReferences>
    <externalReference r:id="rId2"/>
  </externalReferences>
  <definedNames>
    <definedName name="anzLP">[1]Variablen!$D$20</definedName>
    <definedName name="_xlnm.Print_Area" localSheetId="0">Formular!$B$1:$AC$84</definedName>
    <definedName name="f_bari">[1]Variablen!$D$17</definedName>
    <definedName name="f_betr">[1]Variablen!$D$16</definedName>
    <definedName name="f_eins">[1]Variablen!$D$18</definedName>
    <definedName name="f_NWG">[1]Variablen!$D$21</definedName>
    <definedName name="lstQualitätÖV">Formular!$C$93:$C$96</definedName>
    <definedName name="lstZentalität">Formular!$C$89:$C$92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9" i="2" l="1"/>
  <c r="L89" i="2"/>
  <c r="V89" i="2"/>
  <c r="X89" i="2"/>
  <c r="J90" i="2"/>
  <c r="L90" i="2"/>
  <c r="V90" i="2"/>
  <c r="X90" i="2"/>
  <c r="J91" i="2"/>
  <c r="L91" i="2"/>
  <c r="V91" i="2"/>
  <c r="X91" i="2"/>
  <c r="L92" i="2"/>
  <c r="X92" i="2"/>
  <c r="J93" i="2"/>
  <c r="L93" i="2"/>
  <c r="V93" i="2"/>
  <c r="X93" i="2"/>
  <c r="J94" i="2"/>
  <c r="L94" i="2"/>
  <c r="V94" i="2"/>
  <c r="X94" i="2"/>
  <c r="J95" i="2"/>
  <c r="L95" i="2"/>
  <c r="V95" i="2"/>
  <c r="X95" i="2"/>
  <c r="L96" i="2"/>
  <c r="X96" i="2"/>
  <c r="C120" i="2"/>
  <c r="X120" i="2"/>
  <c r="C121" i="2"/>
  <c r="X121" i="2"/>
  <c r="C122" i="2"/>
  <c r="X122" i="2"/>
  <c r="C123" i="2"/>
  <c r="X123" i="2"/>
  <c r="AH142" i="2"/>
  <c r="AH143" i="2"/>
  <c r="AH144" i="2"/>
  <c r="AH145" i="2"/>
  <c r="V22" i="2"/>
  <c r="V23" i="2"/>
  <c r="Y41" i="2"/>
  <c r="AB41" i="2" s="1"/>
  <c r="V29" i="2"/>
  <c r="V28" i="2"/>
  <c r="V27" i="2"/>
  <c r="N29" i="2"/>
  <c r="N28" i="2"/>
  <c r="N27" i="2"/>
  <c r="C29" i="2"/>
  <c r="C28" i="2"/>
  <c r="C27" i="2"/>
  <c r="N22" i="2"/>
  <c r="N24" i="2"/>
  <c r="N23" i="2"/>
  <c r="C24" i="2"/>
  <c r="C23" i="2"/>
  <c r="C22" i="2"/>
  <c r="C21" i="2"/>
  <c r="K7" i="2" l="1"/>
  <c r="V26" i="2"/>
  <c r="B58" i="2"/>
  <c r="N69" i="2"/>
  <c r="N70" i="2"/>
  <c r="N71" i="2"/>
  <c r="N72" i="2"/>
  <c r="N73" i="2"/>
  <c r="N74" i="2"/>
  <c r="N75" i="2"/>
  <c r="N76" i="2"/>
  <c r="N77" i="2"/>
  <c r="N78" i="2"/>
  <c r="N79" i="2"/>
  <c r="N80" i="2"/>
  <c r="N81" i="2"/>
  <c r="N82" i="2"/>
  <c r="N68" i="2"/>
  <c r="N30" i="2"/>
  <c r="N26" i="2"/>
  <c r="N25" i="2"/>
  <c r="N21" i="2"/>
  <c r="N66" i="2"/>
  <c r="N65" i="2"/>
  <c r="N64" i="2"/>
  <c r="N63" i="2"/>
  <c r="C31" i="2"/>
  <c r="B61" i="2" l="1"/>
  <c r="T19" i="2"/>
  <c r="AB82" i="2"/>
  <c r="Y79" i="2"/>
  <c r="Y78" i="2"/>
  <c r="Y77" i="2"/>
  <c r="Y76" i="2"/>
  <c r="Y75" i="2"/>
  <c r="Y74" i="2"/>
  <c r="Y73" i="2"/>
  <c r="Y72" i="2"/>
  <c r="V79" i="2"/>
  <c r="V78" i="2"/>
  <c r="V77" i="2"/>
  <c r="V76" i="2"/>
  <c r="V75" i="2"/>
  <c r="V74" i="2"/>
  <c r="V73" i="2"/>
  <c r="V72" i="2"/>
  <c r="Y71" i="2"/>
  <c r="Y70" i="2"/>
  <c r="V71" i="2"/>
  <c r="V82" i="2"/>
  <c r="C82" i="2"/>
  <c r="AB81" i="2"/>
  <c r="V81" i="2"/>
  <c r="C81" i="2"/>
  <c r="AB80" i="2"/>
  <c r="V80" i="2"/>
  <c r="C80" i="2"/>
  <c r="C78" i="2"/>
  <c r="C76" i="2"/>
  <c r="C74" i="2"/>
  <c r="C72" i="2"/>
  <c r="V70" i="2"/>
  <c r="C70" i="2"/>
  <c r="AB69" i="2"/>
  <c r="V69" i="2"/>
  <c r="C69" i="2"/>
  <c r="AB68" i="2"/>
  <c r="V68" i="2"/>
  <c r="C68" i="2"/>
  <c r="V66" i="2"/>
  <c r="C66" i="2"/>
  <c r="V65" i="2"/>
  <c r="C65" i="2"/>
  <c r="V64" i="2"/>
  <c r="C64" i="2"/>
  <c r="V63" i="2"/>
  <c r="C63" i="2"/>
  <c r="P124" i="2" l="1"/>
  <c r="R124" i="2"/>
  <c r="T124" i="2"/>
  <c r="V124" i="2"/>
  <c r="AB79" i="2"/>
  <c r="AB77" i="2"/>
  <c r="AB73" i="2"/>
  <c r="AB75" i="2"/>
  <c r="AB71" i="2"/>
  <c r="C26" i="2" l="1"/>
  <c r="N12" i="2"/>
  <c r="C12" i="2" l="1"/>
  <c r="V12" i="2"/>
  <c r="V21" i="2"/>
  <c r="C25" i="2"/>
  <c r="C30" i="2"/>
  <c r="V24" i="2"/>
  <c r="V25" i="2"/>
  <c r="V30" i="2"/>
  <c r="E15" i="2" l="1"/>
  <c r="E16" i="2"/>
  <c r="E17" i="2"/>
  <c r="E18" i="2"/>
  <c r="K8" i="2"/>
  <c r="V8" i="2"/>
  <c r="V7" i="2"/>
  <c r="B59" i="2" s="1"/>
  <c r="AB66" i="2" l="1"/>
  <c r="AB65" i="2"/>
  <c r="AB63" i="2"/>
  <c r="AB64" i="2"/>
  <c r="AB8" i="2"/>
  <c r="Y17" i="2"/>
  <c r="Y15" i="2"/>
  <c r="Y18" i="2"/>
  <c r="Y16" i="2"/>
  <c r="AB26" i="2" l="1"/>
  <c r="AB28" i="2"/>
  <c r="AE28" i="2" s="1"/>
  <c r="AF28" i="2" s="1"/>
  <c r="AB29" i="2"/>
  <c r="AB27" i="2"/>
  <c r="AE27" i="2" s="1"/>
  <c r="AF27" i="2" s="1"/>
  <c r="T37" i="2"/>
  <c r="AB84" i="2"/>
  <c r="AB32" i="2" s="1"/>
  <c r="AB30" i="2"/>
  <c r="AE30" i="2" s="1"/>
  <c r="AB25" i="2"/>
  <c r="Y19" i="2"/>
  <c r="AE25" i="2" l="1"/>
  <c r="AF25" i="2" s="1"/>
  <c r="AB43" i="2"/>
  <c r="AF30" i="2"/>
  <c r="B60" i="2"/>
  <c r="AB7" i="2" l="1"/>
  <c r="AB24" i="2" l="1"/>
  <c r="AE24" i="2" s="1"/>
  <c r="AB23" i="2"/>
  <c r="AB22" i="2"/>
  <c r="AE22" i="2" s="1"/>
  <c r="AF22" i="2" s="1"/>
  <c r="AB12" i="2"/>
  <c r="AB21" i="2"/>
  <c r="AE12" i="2" l="1"/>
  <c r="AF12" i="2" s="1"/>
  <c r="AF24" i="2"/>
  <c r="AB46" i="2"/>
  <c r="T36" i="2"/>
  <c r="AB36" i="2" s="1"/>
  <c r="AB35" i="2"/>
  <c r="AB45" i="2" l="1"/>
  <c r="AF31" i="2"/>
  <c r="AF32" i="2" s="1"/>
  <c r="AE32" i="2"/>
  <c r="AB39" i="2"/>
  <c r="P41" i="2" l="1"/>
  <c r="AB40" i="2" s="1"/>
  <c r="M41" i="2"/>
  <c r="AB44" i="2"/>
</calcChain>
</file>

<file path=xl/sharedStrings.xml><?xml version="1.0" encoding="utf-8"?>
<sst xmlns="http://schemas.openxmlformats.org/spreadsheetml/2006/main" count="243" uniqueCount="156">
  <si>
    <t>Zentralität</t>
  </si>
  <si>
    <t>61 bis 80 m²</t>
  </si>
  <si>
    <t>81 bis 110 m²</t>
  </si>
  <si>
    <t>WNF</t>
  </si>
  <si>
    <t>einspurige KFZ:</t>
  </si>
  <si>
    <t>Reduktionsfaktoren Wohnen:</t>
  </si>
  <si>
    <t>ÖV-Qualität</t>
  </si>
  <si>
    <t>A</t>
  </si>
  <si>
    <t>B</t>
  </si>
  <si>
    <t>C</t>
  </si>
  <si>
    <t>D</t>
  </si>
  <si>
    <t xml:space="preserve">≡  100%  </t>
  </si>
  <si>
    <t xml:space="preserve">≡  100% </t>
  </si>
  <si>
    <t>1 - Hauptsiedlungsgebiet 1</t>
  </si>
  <si>
    <t>2 - Hauptsiedlungsgebiet 2</t>
  </si>
  <si>
    <t>3 - Hauptsiedlungsgebiet 3</t>
  </si>
  <si>
    <t>4 - übriges Siedlungsgebiet</t>
  </si>
  <si>
    <t>Reduktionsfaktoren nicht Wohnen:</t>
  </si>
  <si>
    <t>Bezeichnung</t>
  </si>
  <si>
    <t>Faktor</t>
  </si>
  <si>
    <t>Relation</t>
  </si>
  <si>
    <t>Nutzungsgruppen</t>
  </si>
  <si>
    <t>Beherbergungsbetriebe</t>
  </si>
  <si>
    <t>Bildungs-und Betreuungseinrichtungen bis 18 Jahre</t>
  </si>
  <si>
    <t>Betten</t>
  </si>
  <si>
    <t>Gruppe bzw. Klasse</t>
  </si>
  <si>
    <t>Einheit</t>
  </si>
  <si>
    <t>Bezug</t>
  </si>
  <si>
    <t>Wohnen</t>
  </si>
  <si>
    <t>Nicht-Wohnen</t>
  </si>
  <si>
    <t>Bauvorhaben:</t>
  </si>
  <si>
    <t>Zentralität:</t>
  </si>
  <si>
    <t>ÖV-Qualität:</t>
  </si>
  <si>
    <t>Reduktionsfaktoren</t>
  </si>
  <si>
    <t>Gesamtfaktor:</t>
  </si>
  <si>
    <t>Wohngebäude bzw. Wohneinheiten</t>
  </si>
  <si>
    <t>Hauptsiedlungsgebiet</t>
  </si>
  <si>
    <t>Übriges Siedlungsgebiet</t>
  </si>
  <si>
    <t>Bereich 1</t>
  </si>
  <si>
    <t>Bereich 2</t>
  </si>
  <si>
    <t>Bereich 3</t>
  </si>
  <si>
    <t>Bereich 4</t>
  </si>
  <si>
    <t>Stellplatzhöchstzahlenverordnung für Wohngebäude und Wohneinheiten</t>
  </si>
  <si>
    <t>Lage Stellplatzhöchstzahlenverordnung</t>
  </si>
  <si>
    <t>Zentralität lt. Stellplatzrichtlinie</t>
  </si>
  <si>
    <t>bis 60 m²</t>
  </si>
  <si>
    <t>mehr als 110 m²</t>
  </si>
  <si>
    <t>Nutzungsgruppe</t>
  </si>
  <si>
    <t>Stellplatzschlüssel
RL 2026</t>
  </si>
  <si>
    <t>Bedarf</t>
  </si>
  <si>
    <t>WE</t>
  </si>
  <si>
    <t>Stellplatzbedarf</t>
  </si>
  <si>
    <t>davon für Wohngebäude bzw. Wohneinheiten</t>
  </si>
  <si>
    <t>Anzahl Ladepunkte</t>
  </si>
  <si>
    <t>Legende:</t>
  </si>
  <si>
    <t>KF</t>
  </si>
  <si>
    <t>NF</t>
  </si>
  <si>
    <t>…Wohneinheit bzw. Wohnung</t>
  </si>
  <si>
    <t>Bedarfsermittlung</t>
  </si>
  <si>
    <t>m² NF</t>
  </si>
  <si>
    <t>m² WNF</t>
  </si>
  <si>
    <t>…Wohnnutzfläche</t>
  </si>
  <si>
    <t>Faktoren zu Nebeneinrichtungen</t>
  </si>
  <si>
    <t>…Nutzfläche</t>
  </si>
  <si>
    <t>…Kundenfläche</t>
  </si>
  <si>
    <r>
      <rPr>
        <sz val="9"/>
        <color theme="1"/>
        <rFont val="Symbol"/>
        <family val="1"/>
        <charset val="2"/>
      </rPr>
      <t>¦_</t>
    </r>
    <r>
      <rPr>
        <sz val="7"/>
        <color theme="1"/>
        <rFont val="Arial"/>
        <family val="2"/>
      </rPr>
      <t>Wohnen</t>
    </r>
    <r>
      <rPr>
        <sz val="9"/>
        <color theme="1"/>
        <rFont val="Arial"/>
        <family val="1"/>
        <charset val="2"/>
      </rPr>
      <t>:</t>
    </r>
  </si>
  <si>
    <r>
      <rPr>
        <sz val="9"/>
        <color theme="1"/>
        <rFont val="Symbol"/>
        <family val="1"/>
        <charset val="2"/>
      </rPr>
      <t>¦_</t>
    </r>
    <r>
      <rPr>
        <sz val="7"/>
        <color theme="1"/>
        <rFont val="Arial"/>
        <family val="2"/>
      </rPr>
      <t>Nicht-Wohnen</t>
    </r>
    <r>
      <rPr>
        <sz val="9"/>
        <color theme="1"/>
        <rFont val="Arial"/>
        <family val="1"/>
        <charset val="2"/>
      </rPr>
      <t>:</t>
    </r>
  </si>
  <si>
    <t>Bedarf gemäß Innsbrucker KFZ-Stellplatzrichtlinie 2026</t>
  </si>
  <si>
    <t>Abschlag aus Stellplatz-höchstzahlenverordnung:</t>
  </si>
  <si>
    <t>Parameter</t>
  </si>
  <si>
    <t>Anzahl, ab wann Wohnanlage</t>
  </si>
  <si>
    <t>Abminderungsfaktur Wohnanlage</t>
  </si>
  <si>
    <t>KFZ-Stellplatzbedarf gemäß Innsbrucker Stellplatzrichtlinie 2026
für die ständigen BenützerInnen und BesucherInnen</t>
  </si>
  <si>
    <t>Anzahl od. 
Fläche</t>
  </si>
  <si>
    <t>m² KF</t>
  </si>
  <si>
    <t>Handel, Gastronomie, Fitnesscenter, und dergleichen</t>
  </si>
  <si>
    <t>max. zulässige Stellplatzanzahl gemäß Tiroler Stellplatzhöchstzahlenverordnung</t>
  </si>
  <si>
    <t>Nachweis über die Einhaltung der Tiroler Stellplatzhöchstzahlenverordnung:</t>
  </si>
  <si>
    <t>Theater, Konzert-, Kongresshäuser;
(Groß)Kino's mit überörtlicher Bedeutung</t>
  </si>
  <si>
    <t>Kleiderablagen</t>
  </si>
  <si>
    <t>Kleingartenanlagen</t>
  </si>
  <si>
    <t>Kleingärten</t>
  </si>
  <si>
    <t>Tankstellen</t>
  </si>
  <si>
    <t>Nutzungsgruppen nach alten Richtlinien</t>
  </si>
  <si>
    <t>RL 2018</t>
  </si>
  <si>
    <t>RL 1997</t>
  </si>
  <si>
    <t>Krankenanstalten, Kliniken, Sanatorien, etc.</t>
  </si>
  <si>
    <t>Spiel- und Sporthallen</t>
  </si>
  <si>
    <t>Tennisplätze</t>
  </si>
  <si>
    <t>Minigolfplätze</t>
  </si>
  <si>
    <t>Besucherplätze</t>
  </si>
  <si>
    <t>Spielfeld</t>
  </si>
  <si>
    <t>Besucher</t>
  </si>
  <si>
    <t>Einzelbahn</t>
  </si>
  <si>
    <t>Anlage</t>
  </si>
  <si>
    <t>m² Sportfläche</t>
  </si>
  <si>
    <t>m² Hallenfläche</t>
  </si>
  <si>
    <t>m² Friedhofsfläche</t>
  </si>
  <si>
    <t>Friedhöfe (inkl. Urnenhöfe) … mind. 10 Stpl.</t>
  </si>
  <si>
    <t>Bezug
Zentr. 1</t>
  </si>
  <si>
    <t>Bezug
Zentr. 2</t>
  </si>
  <si>
    <t>Bezug
Zentr. 3</t>
  </si>
  <si>
    <t>Bezug
Zentr. 4</t>
  </si>
  <si>
    <t>+</t>
  </si>
  <si>
    <t>m² Freibadfl.</t>
  </si>
  <si>
    <t>sonst. geringf. Bedarf</t>
  </si>
  <si>
    <t xml:space="preserve">Erzeugungsbetriebe, Lagergebäude/-flächen, Waschanlagen, und dergleichen </t>
  </si>
  <si>
    <t>Kegel- und Bowlingbahnen</t>
  </si>
  <si>
    <t>Grenzwert für Einzefallgutachten nach RL 1997 bzw. RL 2018</t>
  </si>
  <si>
    <t>oder</t>
  </si>
  <si>
    <t>Sonstige Versammlungsstätten, Kinos, Vortragssäle, religiöse Versammlungsstätten</t>
  </si>
  <si>
    <t>generell Ausbildungsstätten für Personen über 18 Jahren (sonstige Einrichtungen wie Büros, Mensen, Cafes etc. sind nicht pauschal enthalten)</t>
  </si>
  <si>
    <t>Sportplätze, Stadien, Trainingsanlagen</t>
  </si>
  <si>
    <t>Einheit Eingabe</t>
  </si>
  <si>
    <t>Einheit Vorgabe</t>
  </si>
  <si>
    <t>Sitzplätze</t>
  </si>
  <si>
    <t>Zapfsäule</t>
  </si>
  <si>
    <t>Spielfeld(er)</t>
  </si>
  <si>
    <t>Zapfsäule(n)</t>
  </si>
  <si>
    <t>Einzelbahn(en)</t>
  </si>
  <si>
    <t>Anlage(n)</t>
  </si>
  <si>
    <t>Gruppe(n) bzw. Klasse(n)</t>
  </si>
  <si>
    <t>Gesamtbedarf aus RL 1997 und RL 2018</t>
  </si>
  <si>
    <t>übertragener Gesamtbedarf aus RL 1997 und 2018</t>
  </si>
  <si>
    <t>Anzahl Stellplätze mit Leitungsinfrastruktur</t>
  </si>
  <si>
    <t>Infrastruktur für Nichtwohngebäude ab:</t>
  </si>
  <si>
    <t xml:space="preserve">   Statistik Austria Kfz Bestand 2024 Innsbruck Stadt Anteil einspuriger Fahrzeuge = 13% bezogen auf Pkws</t>
  </si>
  <si>
    <t xml:space="preserve">   =&gt; vorgeschriebene Anzahl Pkw Stellplätze für Wohnanlage × 13%</t>
  </si>
  <si>
    <t>Ladepunkte für Nichtwohngebäude</t>
  </si>
  <si>
    <t>Infrastruktur für Wohngebäude</t>
  </si>
  <si>
    <t>Grenzwert</t>
  </si>
  <si>
    <t>Adresse:</t>
  </si>
  <si>
    <t>Infrastruktur für Elektromobilität gem. § 37b TBV</t>
  </si>
  <si>
    <t xml:space="preserve">   =&gt; Platzbedarf für einspurige KFZ siehe RVS 03.07.32 Entwurfsgrundlagen für Garagen</t>
  </si>
  <si>
    <t>barrierefreie Stellplätze allgemein:</t>
  </si>
  <si>
    <t>barrierefreie Stellplätze Großveranstaltungen:</t>
  </si>
  <si>
    <t>Hallenbäder (beides angeben, kleinerer Wert maßgeblich)</t>
  </si>
  <si>
    <t>Freibad (beides angeben, kleinerer Wert maßgeblich)</t>
  </si>
  <si>
    <t>Mindesanzahl Wohnen</t>
  </si>
  <si>
    <t>Die Gesamtanzahl der erforderlichen Stellplätze für KFZ beträgt (kaufmännisch gerundet):</t>
  </si>
  <si>
    <t>Wohnheime für Kinder und Jugendliche bis 18 Jahren</t>
  </si>
  <si>
    <t>Pflegeheime</t>
  </si>
  <si>
    <t>Minestanzahl Berierrefrei</t>
  </si>
  <si>
    <t>Wohnheime für Studierende und Erwachsene (über 18 Jahren)
 und dergleichen</t>
  </si>
  <si>
    <t>Seniorenheime und dergleichen</t>
  </si>
  <si>
    <t>Büro</t>
  </si>
  <si>
    <t>Verwaltung, Ambulatorien,öffentliche Einrichtungen, Arztpraxen, und dergleichen</t>
  </si>
  <si>
    <t>Besucherplätze Großereignisse:</t>
  </si>
  <si>
    <t>anzurechnende Stellplätze Wohnen + nicht Wohnen:</t>
  </si>
  <si>
    <t>Þ</t>
  </si>
  <si>
    <t xml:space="preserve">*
</t>
  </si>
  <si>
    <t>**</t>
  </si>
  <si>
    <t>Berechnung Stellplatzanzahl einspurige Kfz:</t>
  </si>
  <si>
    <t>Barrierefreie Stellplätze:
Anforderung für Wohnanlagen und Gebäude die regelmäßig auch von Menschen mit einer Behinderung aufgesucht werden.
Die Verpflichtung zum Nachweis von Abstellmöglichkeiten für Kraftfahrzeuge von Menschen mit einer Behinderung entfällt, wenn auf dem Bauplatz bereits ausreichend barrierefreie Stellplätze bestehen, oder wenn diese aufgrund des Baubestandes oder der Festlegungen in einem Bebauungsplan nicht oder nur mit einem wirtschaftlich nicht vertretbaren Aufwand nachgewiesen werden können oder wenn aufgrund von Verkehrsbeschränkungen, insbesondere durch Fußgängerzonen, ein Zufahren zum betreffenden Gebäude mit Kraftfahrzeugen nicht möglich ist.</t>
  </si>
  <si>
    <t>hiervon als barrierefreie Stellplätze gem. § 9 TBO in angemessener Anzahl*  auszubilden:</t>
  </si>
  <si>
    <t>Stellplatzanzahl für einspurige Kraftfahrzeuge gem. §12 TBO für Wohnanlagen (angemessene Anzahl gemäß Statistik Kfz Bestand)**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</si>
</sst>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
    <numFmt numFmtId="165" formatCode="0%_-"/>
    <numFmt numFmtId="166" formatCode="#,##0.00_-"/>
    <numFmt numFmtId="167" formatCode="#,##0.00&quot;% &quot;"/>
    <numFmt numFmtId="168" formatCode="#,##0.0_-"/>
    <numFmt numFmtId="169" formatCode="#,##0_-"/>
  </numFmts>
  <fonts count="3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sz val="11"/>
      <color theme="1"/>
      <name val="Arial"/>
      <family val="2"/>
    </font>
    <font>
      <sz val="9"/>
      <color theme="1"/>
      <name val="Arial"/>
      <family val="2"/>
    </font>
    <font>
      <b/>
      <sz val="11"/>
      <color theme="1"/>
      <name val="Arial"/>
      <family val="2"/>
    </font>
    <font>
      <sz val="8"/>
      <name val="Calibri"/>
      <family val="2"/>
      <scheme val="minor"/>
    </font>
    <font>
      <b/>
      <sz val="9"/>
      <color theme="1"/>
      <name val="Arial"/>
      <family val="2"/>
    </font>
    <font>
      <sz val="9"/>
      <color theme="1"/>
      <name val="Symbol"/>
      <family val="1"/>
      <charset val="2"/>
    </font>
    <font>
      <sz val="8"/>
      <color theme="1"/>
      <name val="Arial"/>
      <family val="2"/>
    </font>
    <font>
      <i/>
      <sz val="11"/>
      <color theme="5" tint="-0.499984740745262"/>
      <name val="Arial"/>
      <family val="2"/>
    </font>
    <font>
      <i/>
      <sz val="10"/>
      <color theme="5" tint="-0.499984740745262"/>
      <name val="Arial"/>
      <family val="2"/>
    </font>
    <font>
      <b/>
      <sz val="9"/>
      <color theme="0" tint="-0.34998626667073579"/>
      <name val="Arial"/>
      <family val="2"/>
    </font>
    <font>
      <b/>
      <sz val="11"/>
      <name val="Arial"/>
      <family val="2"/>
    </font>
    <font>
      <sz val="9"/>
      <color theme="0" tint="-0.34998626667073579"/>
      <name val="Arial"/>
      <family val="2"/>
    </font>
    <font>
      <sz val="9"/>
      <color theme="1"/>
      <name val="Arial"/>
      <family val="1"/>
      <charset val="2"/>
    </font>
    <font>
      <sz val="7"/>
      <color theme="1"/>
      <name val="Arial"/>
      <family val="2"/>
    </font>
    <font>
      <vertAlign val="superscript"/>
      <sz val="7"/>
      <color theme="1"/>
      <name val="Arial"/>
      <family val="2"/>
    </font>
    <font>
      <u/>
      <sz val="9"/>
      <color theme="1"/>
      <name val="Arial"/>
      <family val="2"/>
    </font>
    <font>
      <sz val="11"/>
      <color theme="0" tint="-0.34998626667073579"/>
      <name val="Arial"/>
      <family val="2"/>
    </font>
    <font>
      <sz val="12"/>
      <color theme="1"/>
      <name val="Arial"/>
      <family val="2"/>
    </font>
    <font>
      <sz val="12"/>
      <color rgb="FFFF0000"/>
      <name val="Arial"/>
      <family val="2"/>
    </font>
    <font>
      <b/>
      <sz val="10"/>
      <color theme="1"/>
      <name val="Arial"/>
      <family val="2"/>
    </font>
    <font>
      <b/>
      <i/>
      <sz val="11"/>
      <color theme="5" tint="-0.499984740745262"/>
      <name val="Arial"/>
      <family val="2"/>
    </font>
    <font>
      <sz val="10"/>
      <color theme="1"/>
      <name val="Symbol"/>
      <family val="1"/>
      <charset val="2"/>
    </font>
  </fonts>
  <fills count="10">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rgb="FFDCE5F4"/>
        <bgColor indexed="64"/>
      </patternFill>
    </fill>
    <fill>
      <patternFill patternType="solid">
        <fgColor rgb="FFC3CFEB"/>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s>
  <borders count="21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auto="1"/>
      </bottom>
      <diagonal/>
    </border>
    <border>
      <left style="medium">
        <color auto="1"/>
      </left>
      <right style="medium">
        <color auto="1"/>
      </right>
      <top style="dashed">
        <color auto="1"/>
      </top>
      <bottom style="dashed">
        <color auto="1"/>
      </bottom>
      <diagonal/>
    </border>
    <border>
      <left style="medium">
        <color auto="1"/>
      </left>
      <right style="medium">
        <color auto="1"/>
      </right>
      <top style="dashed">
        <color auto="1"/>
      </top>
      <bottom style="medium">
        <color auto="1"/>
      </bottom>
      <diagonal/>
    </border>
    <border>
      <left/>
      <right/>
      <top style="medium">
        <color auto="1"/>
      </top>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thin">
        <color auto="1"/>
      </right>
      <top style="medium">
        <color theme="4" tint="-0.499984740745262"/>
      </top>
      <bottom style="medium">
        <color theme="4" tint="-0.499984740745262"/>
      </bottom>
      <diagonal/>
    </border>
    <border>
      <left style="thin">
        <color auto="1"/>
      </left>
      <right style="thin">
        <color auto="1"/>
      </right>
      <top style="medium">
        <color theme="4" tint="-0.499984740745262"/>
      </top>
      <bottom style="medium">
        <color theme="4" tint="-0.499984740745262"/>
      </bottom>
      <diagonal/>
    </border>
    <border>
      <left style="thin">
        <color auto="1"/>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right style="thin">
        <color auto="1"/>
      </right>
      <top style="medium">
        <color auto="1"/>
      </top>
      <bottom style="dashed">
        <color auto="1"/>
      </bottom>
      <diagonal/>
    </border>
    <border>
      <left/>
      <right style="thin">
        <color auto="1"/>
      </right>
      <top style="dashed">
        <color auto="1"/>
      </top>
      <bottom style="dashed">
        <color auto="1"/>
      </bottom>
      <diagonal/>
    </border>
    <border>
      <left/>
      <right style="thin">
        <color auto="1"/>
      </right>
      <top style="dashed">
        <color auto="1"/>
      </top>
      <bottom style="medium">
        <color auto="1"/>
      </bottom>
      <diagonal/>
    </border>
    <border>
      <left style="thin">
        <color auto="1"/>
      </left>
      <right/>
      <top style="medium">
        <color auto="1"/>
      </top>
      <bottom style="dashed">
        <color auto="1"/>
      </bottom>
      <diagonal/>
    </border>
    <border>
      <left/>
      <right/>
      <top style="medium">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style="thin">
        <color auto="1"/>
      </left>
      <right/>
      <top/>
      <bottom style="dashed">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thin">
        <color auto="1"/>
      </right>
      <top style="medium">
        <color theme="4" tint="-0.499984740745262"/>
      </top>
      <bottom/>
      <diagonal/>
    </border>
    <border>
      <left style="thin">
        <color auto="1"/>
      </left>
      <right style="thin">
        <color auto="1"/>
      </right>
      <top style="medium">
        <color theme="4" tint="-0.499984740745262"/>
      </top>
      <bottom/>
      <diagonal/>
    </border>
    <border>
      <left style="thin">
        <color auto="1"/>
      </left>
      <right/>
      <top style="medium">
        <color theme="4" tint="-0.499984740745262"/>
      </top>
      <bottom/>
      <diagonal/>
    </border>
    <border>
      <left/>
      <right style="medium">
        <color theme="4" tint="-0.499984740745262"/>
      </right>
      <top style="medium">
        <color theme="4" tint="-0.499984740745262"/>
      </top>
      <bottom/>
      <diagonal/>
    </border>
    <border>
      <left/>
      <right/>
      <top/>
      <bottom style="medium">
        <color auto="1"/>
      </bottom>
      <diagonal/>
    </border>
    <border>
      <left/>
      <right style="thin">
        <color auto="1"/>
      </right>
      <top/>
      <bottom style="medium">
        <color auto="1"/>
      </bottom>
      <diagonal/>
    </border>
    <border>
      <left style="medium">
        <color theme="4" tint="-0.499984740745262"/>
      </left>
      <right/>
      <top style="medium">
        <color theme="4" tint="-0.499984740745262"/>
      </top>
      <bottom style="dashed">
        <color auto="1"/>
      </bottom>
      <diagonal/>
    </border>
    <border>
      <left/>
      <right/>
      <top style="medium">
        <color theme="4" tint="-0.499984740745262"/>
      </top>
      <bottom style="dashed">
        <color auto="1"/>
      </bottom>
      <diagonal/>
    </border>
    <border>
      <left/>
      <right style="thin">
        <color auto="1"/>
      </right>
      <top style="medium">
        <color theme="4" tint="-0.499984740745262"/>
      </top>
      <bottom style="dashed">
        <color auto="1"/>
      </bottom>
      <diagonal/>
    </border>
    <border>
      <left style="medium">
        <color theme="4" tint="-0.499984740745262"/>
      </left>
      <right/>
      <top style="dashed">
        <color auto="1"/>
      </top>
      <bottom style="dashed">
        <color auto="1"/>
      </bottom>
      <diagonal/>
    </border>
    <border>
      <left style="medium">
        <color theme="4" tint="-0.499984740745262"/>
      </left>
      <right/>
      <top style="dashed">
        <color auto="1"/>
      </top>
      <bottom style="medium">
        <color theme="4" tint="-0.499984740745262"/>
      </bottom>
      <diagonal/>
    </border>
    <border>
      <left/>
      <right/>
      <top style="dashed">
        <color auto="1"/>
      </top>
      <bottom style="medium">
        <color theme="4" tint="-0.499984740745262"/>
      </bottom>
      <diagonal/>
    </border>
    <border>
      <left/>
      <right style="thin">
        <color auto="1"/>
      </right>
      <top style="dashed">
        <color auto="1"/>
      </top>
      <bottom style="medium">
        <color theme="4" tint="-0.499984740745262"/>
      </bottom>
      <diagonal/>
    </border>
    <border>
      <left style="thin">
        <color auto="1"/>
      </left>
      <right style="medium">
        <color theme="4" tint="-0.499984740745262"/>
      </right>
      <top style="medium">
        <color theme="4" tint="-0.499984740745262"/>
      </top>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diagonal/>
    </border>
    <border>
      <left style="medium">
        <color theme="4" tint="-0.499984740745262"/>
      </left>
      <right style="medium">
        <color theme="4" tint="-0.499984740745262"/>
      </right>
      <top/>
      <bottom style="medium">
        <color theme="4" tint="-0.499984740745262"/>
      </bottom>
      <diagonal/>
    </border>
    <border>
      <left style="thin">
        <color auto="1"/>
      </left>
      <right/>
      <top style="medium">
        <color theme="4" tint="-0.499984740745262"/>
      </top>
      <bottom style="dashed">
        <color auto="1"/>
      </bottom>
      <diagonal/>
    </border>
    <border>
      <left/>
      <right style="medium">
        <color theme="4" tint="-0.499984740745262"/>
      </right>
      <top style="medium">
        <color theme="4" tint="-0.499984740745262"/>
      </top>
      <bottom style="dashed">
        <color auto="1"/>
      </bottom>
      <diagonal/>
    </border>
    <border>
      <left/>
      <right style="medium">
        <color theme="4" tint="-0.499984740745262"/>
      </right>
      <top style="dashed">
        <color auto="1"/>
      </top>
      <bottom style="dashed">
        <color auto="1"/>
      </bottom>
      <diagonal/>
    </border>
    <border>
      <left style="thin">
        <color auto="1"/>
      </left>
      <right/>
      <top style="dashed">
        <color auto="1"/>
      </top>
      <bottom style="medium">
        <color theme="4" tint="-0.499984740745262"/>
      </bottom>
      <diagonal/>
    </border>
    <border>
      <left/>
      <right style="medium">
        <color theme="4" tint="-0.499984740745262"/>
      </right>
      <top style="dashed">
        <color auto="1"/>
      </top>
      <bottom style="medium">
        <color theme="4" tint="-0.499984740745262"/>
      </bottom>
      <diagonal/>
    </border>
    <border>
      <left style="thin">
        <color auto="1"/>
      </left>
      <right/>
      <top style="medium">
        <color auto="1"/>
      </top>
      <bottom/>
      <diagonal/>
    </border>
    <border>
      <left style="thin">
        <color auto="1"/>
      </left>
      <right/>
      <top/>
      <bottom style="medium">
        <color auto="1"/>
      </bottom>
      <diagonal/>
    </border>
    <border>
      <left/>
      <right style="thin">
        <color auto="1"/>
      </right>
      <top style="medium">
        <color auto="1"/>
      </top>
      <bottom/>
      <diagonal/>
    </border>
    <border>
      <left/>
      <right style="medium">
        <color auto="1"/>
      </right>
      <top style="dashed">
        <color auto="1"/>
      </top>
      <bottom style="medium">
        <color auto="1"/>
      </bottom>
      <diagonal/>
    </border>
    <border>
      <left/>
      <right style="medium">
        <color auto="1"/>
      </right>
      <top style="dashed">
        <color auto="1"/>
      </top>
      <bottom style="dashed">
        <color auto="1"/>
      </bottom>
      <diagonal/>
    </border>
    <border>
      <left/>
      <right style="medium">
        <color auto="1"/>
      </right>
      <top style="medium">
        <color auto="1"/>
      </top>
      <bottom style="dashed">
        <color auto="1"/>
      </bottom>
      <diagonal/>
    </border>
    <border>
      <left style="medium">
        <color auto="1"/>
      </left>
      <right/>
      <top style="medium">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style="medium">
        <color auto="1"/>
      </bottom>
      <diagonal/>
    </border>
    <border>
      <left style="thin">
        <color theme="4" tint="-0.499984740745262"/>
      </left>
      <right/>
      <top/>
      <bottom style="medium">
        <color theme="4" tint="-0.499984740745262"/>
      </bottom>
      <diagonal/>
    </border>
    <border>
      <left/>
      <right style="thin">
        <color theme="4" tint="-0.499984740745262"/>
      </right>
      <top/>
      <bottom style="medium">
        <color theme="4" tint="-0.499984740745262"/>
      </bottom>
      <diagonal/>
    </border>
    <border>
      <left style="medium">
        <color theme="4" tint="-0.499984740745262"/>
      </left>
      <right/>
      <top/>
      <bottom/>
      <diagonal/>
    </border>
    <border>
      <left style="thin">
        <color theme="4" tint="-0.499984740745262"/>
      </left>
      <right/>
      <top/>
      <bottom/>
      <diagonal/>
    </border>
    <border>
      <left/>
      <right style="thin">
        <color theme="4" tint="-0.499984740745262"/>
      </right>
      <top/>
      <bottom/>
      <diagonal/>
    </border>
    <border>
      <left/>
      <right style="medium">
        <color theme="4" tint="-0.499984740745262"/>
      </right>
      <top/>
      <bottom/>
      <diagonal/>
    </border>
    <border>
      <left style="thin">
        <color theme="4" tint="-0.499984740745262"/>
      </left>
      <right style="thin">
        <color theme="4" tint="-0.499984740745262"/>
      </right>
      <top style="medium">
        <color theme="4" tint="-0.499984740745262"/>
      </top>
      <bottom style="medium">
        <color theme="4" tint="-0.499984740745262"/>
      </bottom>
      <diagonal/>
    </border>
    <border>
      <left style="thin">
        <color theme="4" tint="-0.499984740745262"/>
      </left>
      <right/>
      <top style="medium">
        <color theme="4" tint="-0.499984740745262"/>
      </top>
      <bottom style="dashed">
        <color auto="1"/>
      </bottom>
      <diagonal/>
    </border>
    <border>
      <left/>
      <right style="thin">
        <color theme="4" tint="-0.499984740745262"/>
      </right>
      <top style="medium">
        <color theme="4" tint="-0.499984740745262"/>
      </top>
      <bottom style="dashed">
        <color auto="1"/>
      </bottom>
      <diagonal/>
    </border>
    <border>
      <left style="thin">
        <color theme="4" tint="-0.499984740745262"/>
      </left>
      <right/>
      <top style="dashed">
        <color auto="1"/>
      </top>
      <bottom style="dashed">
        <color auto="1"/>
      </bottom>
      <diagonal/>
    </border>
    <border>
      <left/>
      <right style="thin">
        <color theme="4" tint="-0.499984740745262"/>
      </right>
      <top style="dashed">
        <color auto="1"/>
      </top>
      <bottom style="dashed">
        <color auto="1"/>
      </bottom>
      <diagonal/>
    </border>
    <border>
      <left style="thin">
        <color theme="4" tint="-0.499984740745262"/>
      </left>
      <right/>
      <top style="dashed">
        <color auto="1"/>
      </top>
      <bottom style="medium">
        <color theme="4" tint="-0.499984740745262"/>
      </bottom>
      <diagonal/>
    </border>
    <border>
      <left/>
      <right style="thin">
        <color theme="4" tint="-0.499984740745262"/>
      </right>
      <top style="dashed">
        <color auto="1"/>
      </top>
      <bottom style="medium">
        <color theme="4" tint="-0.499984740745262"/>
      </bottom>
      <diagonal/>
    </border>
    <border>
      <left/>
      <right style="thin">
        <color theme="4" tint="-0.499984740745262"/>
      </right>
      <top style="medium">
        <color theme="4" tint="-0.499984740745262"/>
      </top>
      <bottom/>
      <diagonal/>
    </border>
    <border>
      <left style="thin">
        <color theme="4" tint="-0.499984740745262"/>
      </left>
      <right/>
      <top style="medium">
        <color theme="4" tint="-0.499984740745262"/>
      </top>
      <bottom/>
      <diagonal/>
    </border>
    <border>
      <left style="medium">
        <color auto="1"/>
      </left>
      <right/>
      <top/>
      <bottom style="dashed">
        <color auto="1"/>
      </bottom>
      <diagonal/>
    </border>
    <border>
      <left/>
      <right/>
      <top/>
      <bottom style="dashed">
        <color auto="1"/>
      </bottom>
      <diagonal/>
    </border>
    <border>
      <left/>
      <right style="thin">
        <color auto="1"/>
      </right>
      <top/>
      <bottom style="dashed">
        <color auto="1"/>
      </bottom>
      <diagonal/>
    </border>
    <border>
      <left/>
      <right style="medium">
        <color auto="1"/>
      </right>
      <top/>
      <bottom style="dashed">
        <color auto="1"/>
      </bottom>
      <diagonal/>
    </border>
    <border>
      <left style="thin">
        <color auto="1"/>
      </left>
      <right style="medium">
        <color auto="1"/>
      </right>
      <top style="medium">
        <color theme="4" tint="-0.499984740745262"/>
      </top>
      <bottom style="medium">
        <color theme="4" tint="-0.499984740745262"/>
      </bottom>
      <diagonal/>
    </border>
    <border>
      <left style="medium">
        <color theme="4" tint="-0.499984740745262"/>
      </left>
      <right style="thin">
        <color theme="4" tint="-0.499984740745262"/>
      </right>
      <top style="medium">
        <color theme="4" tint="-0.499984740745262"/>
      </top>
      <bottom style="medium">
        <color theme="4" tint="-0.499984740745262"/>
      </bottom>
      <diagonal/>
    </border>
    <border>
      <left style="thin">
        <color theme="4" tint="-0.499984740745262"/>
      </left>
      <right style="medium">
        <color theme="4" tint="-0.499984740745262"/>
      </right>
      <top style="medium">
        <color theme="4" tint="-0.499984740745262"/>
      </top>
      <bottom style="medium">
        <color theme="4" tint="-0.499984740745262"/>
      </bottom>
      <diagonal/>
    </border>
    <border>
      <left/>
      <right/>
      <top/>
      <bottom style="thin">
        <color theme="4" tint="-0.499984740745262"/>
      </bottom>
      <diagonal/>
    </border>
    <border>
      <left/>
      <right/>
      <top/>
      <bottom style="hair">
        <color theme="4" tint="-0.499984740745262"/>
      </bottom>
      <diagonal/>
    </border>
    <border>
      <left style="thin">
        <color theme="4" tint="-0.499984740745262"/>
      </left>
      <right/>
      <top/>
      <bottom style="hair">
        <color theme="4" tint="-0.499984740745262"/>
      </bottom>
      <diagonal/>
    </border>
    <border>
      <left/>
      <right/>
      <top style="hair">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right style="thin">
        <color theme="4" tint="-0.499984740745262"/>
      </right>
      <top style="hair">
        <color theme="4" tint="-0.499984740745262"/>
      </top>
      <bottom style="hair">
        <color theme="4" tint="-0.499984740745262"/>
      </bottom>
      <diagonal/>
    </border>
    <border>
      <left style="thin">
        <color theme="4" tint="-0.499984740745262"/>
      </left>
      <right/>
      <top/>
      <bottom style="dashed">
        <color theme="4" tint="-0.499984740745262"/>
      </bottom>
      <diagonal/>
    </border>
    <border>
      <left style="thin">
        <color theme="4" tint="-0.499984740745262"/>
      </left>
      <right/>
      <top style="dashed">
        <color theme="4" tint="-0.499984740745262"/>
      </top>
      <bottom style="dashed">
        <color theme="4" tint="-0.499984740745262"/>
      </bottom>
      <diagonal/>
    </border>
    <border>
      <left style="medium">
        <color theme="4" tint="-0.499984740745262"/>
      </left>
      <right/>
      <top style="medium">
        <color theme="4" tint="-0.499984740745262"/>
      </top>
      <bottom style="hair">
        <color theme="4" tint="-0.499984740745262"/>
      </bottom>
      <diagonal/>
    </border>
    <border>
      <left/>
      <right/>
      <top style="medium">
        <color theme="4" tint="-0.499984740745262"/>
      </top>
      <bottom style="hair">
        <color theme="4" tint="-0.499984740745262"/>
      </bottom>
      <diagonal/>
    </border>
    <border>
      <left style="thin">
        <color theme="4" tint="-0.499984740745262"/>
      </left>
      <right/>
      <top style="medium">
        <color theme="4" tint="-0.499984740745262"/>
      </top>
      <bottom style="hair">
        <color theme="4" tint="-0.499984740745262"/>
      </bottom>
      <diagonal/>
    </border>
    <border>
      <left/>
      <right style="thin">
        <color theme="4" tint="-0.499984740745262"/>
      </right>
      <top style="medium">
        <color theme="4" tint="-0.499984740745262"/>
      </top>
      <bottom style="hair">
        <color theme="4" tint="-0.499984740745262"/>
      </bottom>
      <diagonal/>
    </border>
    <border>
      <left style="medium">
        <color theme="4" tint="-0.499984740745262"/>
      </left>
      <right/>
      <top style="hair">
        <color theme="4" tint="-0.499984740745262"/>
      </top>
      <bottom style="hair">
        <color theme="4" tint="-0.499984740745262"/>
      </bottom>
      <diagonal/>
    </border>
    <border>
      <left style="thin">
        <color theme="4" tint="-0.499984740745262"/>
      </left>
      <right/>
      <top/>
      <bottom style="double">
        <color theme="4" tint="-0.499984740745262"/>
      </bottom>
      <diagonal/>
    </border>
    <border>
      <left style="medium">
        <color auto="1"/>
      </left>
      <right/>
      <top/>
      <bottom/>
      <diagonal/>
    </border>
    <border>
      <left style="thin">
        <color auto="1"/>
      </left>
      <right/>
      <top/>
      <bottom/>
      <diagonal/>
    </border>
    <border>
      <left/>
      <right style="medium">
        <color auto="1"/>
      </right>
      <top/>
      <bottom/>
      <diagonal/>
    </border>
    <border>
      <left/>
      <right/>
      <top/>
      <bottom style="double">
        <color theme="4" tint="-0.499984740745262"/>
      </bottom>
      <diagonal/>
    </border>
    <border>
      <left style="medium">
        <color indexed="64"/>
      </left>
      <right style="thin">
        <color theme="4" tint="-0.499984740745262"/>
      </right>
      <top style="medium">
        <color indexed="64"/>
      </top>
      <bottom style="medium">
        <color indexed="64"/>
      </bottom>
      <diagonal/>
    </border>
    <border>
      <left style="thin">
        <color theme="4" tint="-0.499984740745262"/>
      </left>
      <right/>
      <top style="medium">
        <color indexed="64"/>
      </top>
      <bottom style="medium">
        <color indexed="64"/>
      </bottom>
      <diagonal/>
    </border>
    <border>
      <left/>
      <right style="thin">
        <color theme="4" tint="-0.499984740745262"/>
      </right>
      <top style="medium">
        <color indexed="64"/>
      </top>
      <bottom style="medium">
        <color indexed="64"/>
      </bottom>
      <diagonal/>
    </border>
    <border>
      <left style="medium">
        <color indexed="64"/>
      </left>
      <right style="medium">
        <color theme="4" tint="-0.499984740745262"/>
      </right>
      <top style="medium">
        <color indexed="64"/>
      </top>
      <bottom/>
      <diagonal/>
    </border>
    <border>
      <left style="medium">
        <color indexed="64"/>
      </left>
      <right style="medium">
        <color theme="4" tint="-0.499984740745262"/>
      </right>
      <top/>
      <bottom/>
      <diagonal/>
    </border>
    <border>
      <left/>
      <right style="medium">
        <color indexed="64"/>
      </right>
      <top/>
      <bottom style="thin">
        <color theme="4" tint="-0.499984740745262"/>
      </bottom>
      <diagonal/>
    </border>
    <border>
      <left/>
      <right style="medium">
        <color indexed="64"/>
      </right>
      <top style="medium">
        <color theme="4" tint="-0.499984740745262"/>
      </top>
      <bottom style="hair">
        <color theme="4" tint="-0.499984740745262"/>
      </bottom>
      <diagonal/>
    </border>
    <border>
      <left style="medium">
        <color indexed="64"/>
      </left>
      <right style="medium">
        <color theme="4" tint="-0.499984740745262"/>
      </right>
      <top/>
      <bottom style="medium">
        <color indexed="64"/>
      </bottom>
      <diagonal/>
    </border>
    <border>
      <left style="medium">
        <color theme="4" tint="-0.499984740745262"/>
      </left>
      <right/>
      <top style="hair">
        <color theme="4" tint="-0.499984740745262"/>
      </top>
      <bottom style="medium">
        <color indexed="64"/>
      </bottom>
      <diagonal/>
    </border>
    <border>
      <left/>
      <right/>
      <top style="hair">
        <color theme="4" tint="-0.499984740745262"/>
      </top>
      <bottom style="medium">
        <color indexed="64"/>
      </bottom>
      <diagonal/>
    </border>
    <border>
      <left/>
      <right style="thin">
        <color theme="4" tint="-0.499984740745262"/>
      </right>
      <top style="hair">
        <color theme="4" tint="-0.499984740745262"/>
      </top>
      <bottom style="medium">
        <color indexed="64"/>
      </bottom>
      <diagonal/>
    </border>
    <border>
      <left style="thin">
        <color theme="4" tint="-0.499984740745262"/>
      </left>
      <right/>
      <top style="hair">
        <color theme="4" tint="-0.499984740745262"/>
      </top>
      <bottom style="medium">
        <color indexed="64"/>
      </bottom>
      <diagonal/>
    </border>
    <border>
      <left/>
      <right style="medium">
        <color indexed="64"/>
      </right>
      <top style="hair">
        <color theme="4" tint="-0.499984740745262"/>
      </top>
      <bottom style="medium">
        <color indexed="64"/>
      </bottom>
      <diagonal/>
    </border>
    <border>
      <left style="medium">
        <color theme="4" tint="-0.499984740745262"/>
      </left>
      <right/>
      <top style="medium">
        <color indexed="64"/>
      </top>
      <bottom style="hair">
        <color theme="4" tint="-0.499984740745262"/>
      </bottom>
      <diagonal/>
    </border>
    <border>
      <left/>
      <right/>
      <top style="medium">
        <color indexed="64"/>
      </top>
      <bottom style="hair">
        <color theme="4" tint="-0.499984740745262"/>
      </bottom>
      <diagonal/>
    </border>
    <border>
      <left/>
      <right style="thin">
        <color theme="4" tint="-0.499984740745262"/>
      </right>
      <top style="medium">
        <color indexed="64"/>
      </top>
      <bottom style="hair">
        <color theme="4" tint="-0.499984740745262"/>
      </bottom>
      <diagonal/>
    </border>
    <border>
      <left style="thin">
        <color theme="4" tint="-0.499984740745262"/>
      </left>
      <right/>
      <top style="medium">
        <color indexed="64"/>
      </top>
      <bottom style="hair">
        <color theme="4" tint="-0.499984740745262"/>
      </bottom>
      <diagonal/>
    </border>
    <border>
      <left/>
      <right style="medium">
        <color indexed="64"/>
      </right>
      <top style="medium">
        <color indexed="64"/>
      </top>
      <bottom style="hair">
        <color theme="4" tint="-0.499984740745262"/>
      </bottom>
      <diagonal/>
    </border>
    <border>
      <left/>
      <right style="medium">
        <color indexed="64"/>
      </right>
      <top style="hair">
        <color theme="4" tint="-0.499984740745262"/>
      </top>
      <bottom style="hair">
        <color theme="4" tint="-0.499984740745262"/>
      </bottom>
      <diagonal/>
    </border>
    <border>
      <left/>
      <right/>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style="medium">
        <color indexed="64"/>
      </left>
      <right/>
      <top/>
      <bottom style="thin">
        <color theme="4" tint="-0.499984740745262"/>
      </bottom>
      <diagonal/>
    </border>
    <border>
      <left style="thin">
        <color auto="1"/>
      </left>
      <right/>
      <top style="hair">
        <color auto="1"/>
      </top>
      <bottom style="medium">
        <color indexed="64"/>
      </bottom>
      <diagonal/>
    </border>
    <border>
      <left style="medium">
        <color indexed="64"/>
      </left>
      <right/>
      <top/>
      <bottom style="hair">
        <color auto="1"/>
      </bottom>
      <diagonal/>
    </border>
    <border>
      <left style="thin">
        <color auto="1"/>
      </left>
      <right/>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auto="1"/>
      </right>
      <top style="thin">
        <color indexed="64"/>
      </top>
      <bottom/>
      <diagonal/>
    </border>
    <border>
      <left style="medium">
        <color theme="4" tint="-0.499984740745262"/>
      </left>
      <right/>
      <top style="medium">
        <color indexed="64"/>
      </top>
      <bottom style="dashed">
        <color auto="1"/>
      </bottom>
      <diagonal/>
    </border>
    <border>
      <left style="medium">
        <color theme="4" tint="-0.499984740745262"/>
      </left>
      <right/>
      <top style="dashed">
        <color auto="1"/>
      </top>
      <bottom style="medium">
        <color indexed="64"/>
      </bottom>
      <diagonal/>
    </border>
    <border>
      <left/>
      <right/>
      <top/>
      <bottom style="dashed">
        <color theme="4" tint="-0.499984740745262"/>
      </bottom>
      <diagonal/>
    </border>
    <border>
      <left/>
      <right/>
      <top style="dashed">
        <color theme="4" tint="-0.499984740745262"/>
      </top>
      <bottom style="dashed">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hair">
        <color theme="4" tint="-0.499984740745262"/>
      </bottom>
      <diagonal/>
    </border>
    <border>
      <left/>
      <right style="thin">
        <color indexed="64"/>
      </right>
      <top style="hair">
        <color theme="4" tint="-0.499984740745262"/>
      </top>
      <bottom style="hair">
        <color theme="4" tint="-0.499984740745262"/>
      </bottom>
      <diagonal/>
    </border>
    <border>
      <left/>
      <right style="thin">
        <color indexed="64"/>
      </right>
      <top/>
      <bottom style="double">
        <color theme="4" tint="-0.499984740745262"/>
      </bottom>
      <diagonal/>
    </border>
    <border>
      <left style="thin">
        <color indexed="64"/>
      </left>
      <right/>
      <top/>
      <bottom style="thin">
        <color indexed="64"/>
      </bottom>
      <diagonal/>
    </border>
    <border>
      <left style="thin">
        <color theme="4" tint="-0.499984740745262"/>
      </left>
      <right/>
      <top/>
      <bottom style="thin">
        <color indexed="64"/>
      </bottom>
      <diagonal/>
    </border>
    <border>
      <left style="thin">
        <color theme="4" tint="-0.499984740745262"/>
      </left>
      <right/>
      <top style="dashed">
        <color theme="4" tint="-0.499984740745262"/>
      </top>
      <bottom style="thin">
        <color indexed="64"/>
      </bottom>
      <diagonal/>
    </border>
    <border>
      <left/>
      <right/>
      <top style="dashed">
        <color theme="4" tint="-0.499984740745262"/>
      </top>
      <bottom style="thin">
        <color indexed="64"/>
      </bottom>
      <diagonal/>
    </border>
    <border>
      <left/>
      <right style="thin">
        <color indexed="64"/>
      </right>
      <top style="dashed">
        <color theme="4" tint="-0.499984740745262"/>
      </top>
      <bottom style="thin">
        <color indexed="64"/>
      </bottom>
      <diagonal/>
    </border>
    <border>
      <left style="medium">
        <color theme="4" tint="-0.499984740745262"/>
      </left>
      <right/>
      <top style="medium">
        <color indexed="64"/>
      </top>
      <bottom style="thin">
        <color indexed="64"/>
      </bottom>
      <diagonal/>
    </border>
    <border>
      <left style="thin">
        <color theme="4" tint="-0.499984740745262"/>
      </left>
      <right/>
      <top style="medium">
        <color indexed="64"/>
      </top>
      <bottom style="thin">
        <color indexed="64"/>
      </bottom>
      <diagonal/>
    </border>
    <border>
      <left/>
      <right style="thin">
        <color theme="4" tint="-0.499984740745262"/>
      </right>
      <top style="medium">
        <color indexed="64"/>
      </top>
      <bottom style="thin">
        <color indexed="64"/>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thin">
        <color indexed="64"/>
      </right>
      <top style="medium">
        <color auto="1"/>
      </top>
      <bottom style="medium">
        <color auto="1"/>
      </bottom>
      <diagonal/>
    </border>
    <border>
      <left style="thin">
        <color indexed="64"/>
      </left>
      <right/>
      <top style="medium">
        <color indexed="64"/>
      </top>
      <bottom style="medium">
        <color indexed="64"/>
      </bottom>
      <diagonal/>
    </border>
    <border>
      <left/>
      <right/>
      <top style="dashed">
        <color auto="1"/>
      </top>
      <bottom/>
      <diagonal/>
    </border>
    <border>
      <left style="thin">
        <color auto="1"/>
      </left>
      <right/>
      <top style="dashed">
        <color auto="1"/>
      </top>
      <bottom/>
      <diagonal/>
    </border>
    <border>
      <left/>
      <right style="medium">
        <color indexed="64"/>
      </right>
      <top style="dashed">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indexed="64"/>
      </right>
      <top style="hair">
        <color auto="1"/>
      </top>
      <bottom style="hair">
        <color auto="1"/>
      </bottom>
      <diagonal/>
    </border>
    <border>
      <left/>
      <right style="medium">
        <color auto="1"/>
      </right>
      <top style="hair">
        <color auto="1"/>
      </top>
      <bottom style="medium">
        <color auto="1"/>
      </bottom>
      <diagonal/>
    </border>
    <border>
      <left style="thin">
        <color theme="4" tint="-0.499984740745262"/>
      </left>
      <right/>
      <top style="medium">
        <color indexed="64"/>
      </top>
      <bottom style="hair">
        <color indexed="64"/>
      </bottom>
      <diagonal/>
    </border>
    <border>
      <left/>
      <right style="thin">
        <color theme="4" tint="-0.499984740745262"/>
      </right>
      <top style="medium">
        <color indexed="64"/>
      </top>
      <bottom style="hair">
        <color indexed="64"/>
      </bottom>
      <diagonal/>
    </border>
    <border>
      <left style="medium">
        <color theme="4" tint="-0.499984740745262"/>
      </left>
      <right/>
      <top style="hair">
        <color theme="4" tint="-0.499984740745262"/>
      </top>
      <bottom style="medium">
        <color theme="4" tint="-0.499984740745262"/>
      </bottom>
      <diagonal/>
    </border>
    <border>
      <left/>
      <right/>
      <top style="hair">
        <color theme="4" tint="-0.499984740745262"/>
      </top>
      <bottom style="medium">
        <color theme="4" tint="-0.499984740745262"/>
      </bottom>
      <diagonal/>
    </border>
    <border>
      <left/>
      <right style="thin">
        <color theme="4" tint="-0.499984740745262"/>
      </right>
      <top style="hair">
        <color theme="4" tint="-0.499984740745262"/>
      </top>
      <bottom style="medium">
        <color theme="4" tint="-0.499984740745262"/>
      </bottom>
      <diagonal/>
    </border>
    <border>
      <left style="thin">
        <color theme="4" tint="-0.499984740745262"/>
      </left>
      <right/>
      <top style="hair">
        <color theme="4" tint="-0.499984740745262"/>
      </top>
      <bottom style="medium">
        <color theme="4" tint="-0.499984740745262"/>
      </bottom>
      <diagonal/>
    </border>
    <border>
      <left/>
      <right style="medium">
        <color indexed="64"/>
      </right>
      <top style="hair">
        <color theme="4" tint="-0.499984740745262"/>
      </top>
      <bottom style="medium">
        <color theme="4" tint="-0.499984740745262"/>
      </bottom>
      <diagonal/>
    </border>
    <border>
      <left/>
      <right style="thin">
        <color theme="4" tint="-0.499984740745262"/>
      </right>
      <top style="hair">
        <color indexed="64"/>
      </top>
      <bottom style="hair">
        <color indexed="64"/>
      </bottom>
      <diagonal/>
    </border>
    <border>
      <left/>
      <right style="thin">
        <color theme="4" tint="-0.499984740745262"/>
      </right>
      <top style="hair">
        <color indexed="64"/>
      </top>
      <bottom style="medium">
        <color indexed="64"/>
      </bottom>
      <diagonal/>
    </border>
    <border>
      <left style="thin">
        <color theme="4" tint="-0.499984740745262"/>
      </left>
      <right/>
      <top style="hair">
        <color indexed="64"/>
      </top>
      <bottom style="hair">
        <color indexed="64"/>
      </bottom>
      <diagonal/>
    </border>
    <border>
      <left style="thin">
        <color theme="4" tint="-0.499984740745262"/>
      </left>
      <right/>
      <top style="hair">
        <color indexed="64"/>
      </top>
      <bottom style="medium">
        <color indexed="64"/>
      </bottom>
      <diagonal/>
    </border>
    <border>
      <left style="medium">
        <color indexed="64"/>
      </left>
      <right style="medium">
        <color theme="4" tint="-0.499984740745262"/>
      </right>
      <top style="medium">
        <color indexed="64"/>
      </top>
      <bottom style="medium">
        <color indexed="64"/>
      </bottom>
      <diagonal/>
    </border>
    <border>
      <left style="medium">
        <color theme="4" tint="-0.499984740745262"/>
      </left>
      <right/>
      <top style="medium">
        <color indexed="64"/>
      </top>
      <bottom style="medium">
        <color indexed="64"/>
      </bottom>
      <diagonal/>
    </border>
    <border>
      <left/>
      <right style="thin">
        <color auto="1"/>
      </right>
      <top style="dashed">
        <color auto="1"/>
      </top>
      <bottom/>
      <diagonal/>
    </border>
    <border>
      <left/>
      <right style="thin">
        <color auto="1"/>
      </right>
      <top style="medium">
        <color theme="4" tint="-0.499984740745262"/>
      </top>
      <bottom style="hair">
        <color theme="4" tint="-0.499984740745262"/>
      </bottom>
      <diagonal/>
    </border>
    <border>
      <left/>
      <right style="thin">
        <color auto="1"/>
      </right>
      <top style="hair">
        <color theme="4" tint="-0.499984740745262"/>
      </top>
      <bottom style="medium">
        <color theme="4" tint="-0.499984740745262"/>
      </bottom>
      <diagonal/>
    </border>
    <border>
      <left/>
      <right style="thin">
        <color auto="1"/>
      </right>
      <top style="medium">
        <color auto="1"/>
      </top>
      <bottom style="hair">
        <color auto="1"/>
      </bottom>
      <diagonal/>
    </border>
    <border>
      <left/>
      <right style="thin">
        <color auto="1"/>
      </right>
      <top style="hair">
        <color auto="1"/>
      </top>
      <bottom style="medium">
        <color auto="1"/>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medium">
        <color auto="1"/>
      </left>
      <right style="thin">
        <color auto="1"/>
      </right>
      <top/>
      <bottom style="dashed">
        <color auto="1"/>
      </bottom>
      <diagonal/>
    </border>
    <border>
      <left style="thin">
        <color auto="1"/>
      </left>
      <right style="thin">
        <color auto="1"/>
      </right>
      <top/>
      <bottom style="dashed">
        <color auto="1"/>
      </bottom>
      <diagonal/>
    </border>
    <border>
      <left/>
      <right style="thin">
        <color auto="1"/>
      </right>
      <top/>
      <bottom/>
      <diagonal/>
    </border>
    <border>
      <left/>
      <right/>
      <top style="thin">
        <color theme="4" tint="-0.499984740745262"/>
      </top>
      <bottom/>
      <diagonal/>
    </border>
    <border>
      <left/>
      <right style="medium">
        <color auto="1"/>
      </right>
      <top style="thin">
        <color theme="4" tint="-0.499984740745262"/>
      </top>
      <bottom/>
      <diagonal/>
    </border>
    <border>
      <left/>
      <right style="medium">
        <color theme="4" tint="-0.499984740745262"/>
      </right>
      <top style="dashed">
        <color auto="1"/>
      </top>
      <bottom/>
      <diagonal/>
    </border>
    <border>
      <left style="medium">
        <color theme="4" tint="-0.499984740745262"/>
      </left>
      <right/>
      <top style="dashed">
        <color auto="1"/>
      </top>
      <bottom style="dotted">
        <color theme="4" tint="-0.499984740745262"/>
      </bottom>
      <diagonal/>
    </border>
    <border>
      <left/>
      <right/>
      <top style="dashed">
        <color auto="1"/>
      </top>
      <bottom style="dotted">
        <color theme="4" tint="-0.499984740745262"/>
      </bottom>
      <diagonal/>
    </border>
    <border>
      <left/>
      <right style="thin">
        <color auto="1"/>
      </right>
      <top style="dashed">
        <color auto="1"/>
      </top>
      <bottom style="dotted">
        <color theme="4" tint="-0.499984740745262"/>
      </bottom>
      <diagonal/>
    </border>
    <border>
      <left style="thin">
        <color auto="1"/>
      </left>
      <right/>
      <top style="dashed">
        <color auto="1"/>
      </top>
      <bottom style="dotted">
        <color theme="4" tint="-0.499984740745262"/>
      </bottom>
      <diagonal/>
    </border>
    <border>
      <left/>
      <right style="medium">
        <color theme="4" tint="-0.499984740745262"/>
      </right>
      <top style="dashed">
        <color auto="1"/>
      </top>
      <bottom style="dotted">
        <color theme="4" tint="-0.499984740745262"/>
      </bottom>
      <diagonal/>
    </border>
    <border>
      <left style="medium">
        <color theme="4" tint="-0.499984740745262"/>
      </left>
      <right/>
      <top style="dotted">
        <color theme="4" tint="-0.499984740745262"/>
      </top>
      <bottom style="medium">
        <color theme="4" tint="-0.499984740745262"/>
      </bottom>
      <diagonal/>
    </border>
    <border>
      <left/>
      <right/>
      <top style="dotted">
        <color theme="4" tint="-0.499984740745262"/>
      </top>
      <bottom style="medium">
        <color theme="4" tint="-0.499984740745262"/>
      </bottom>
      <diagonal/>
    </border>
    <border>
      <left/>
      <right style="thin">
        <color auto="1"/>
      </right>
      <top style="dotted">
        <color theme="4" tint="-0.499984740745262"/>
      </top>
      <bottom style="medium">
        <color theme="4" tint="-0.499984740745262"/>
      </bottom>
      <diagonal/>
    </border>
    <border>
      <left style="thin">
        <color auto="1"/>
      </left>
      <right/>
      <top style="dotted">
        <color theme="4" tint="-0.499984740745262"/>
      </top>
      <bottom style="medium">
        <color theme="4" tint="-0.499984740745262"/>
      </bottom>
      <diagonal/>
    </border>
    <border>
      <left/>
      <right style="medium">
        <color theme="4" tint="-0.499984740745262"/>
      </right>
      <top style="dotted">
        <color theme="4" tint="-0.499984740745262"/>
      </top>
      <bottom style="medium">
        <color theme="4" tint="-0.499984740745262"/>
      </bottom>
      <diagonal/>
    </border>
    <border>
      <left style="thin">
        <color auto="1"/>
      </left>
      <right/>
      <top style="hair">
        <color theme="4" tint="-0.499984740745262"/>
      </top>
      <bottom style="medium">
        <color indexed="64"/>
      </bottom>
      <diagonal/>
    </border>
    <border>
      <left style="thin">
        <color auto="1"/>
      </left>
      <right/>
      <top style="medium">
        <color theme="4" tint="-0.499984740745262"/>
      </top>
      <bottom style="dotted">
        <color auto="1"/>
      </bottom>
      <diagonal/>
    </border>
    <border>
      <left/>
      <right/>
      <top style="medium">
        <color theme="4" tint="-0.499984740745262"/>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s>
  <cellStyleXfs count="2">
    <xf numFmtId="0" fontId="0" fillId="0" borderId="0"/>
    <xf numFmtId="9" fontId="7" fillId="0" borderId="0" applyFont="0" applyFill="0" applyBorder="0" applyAlignment="0" applyProtection="0"/>
  </cellStyleXfs>
  <cellXfs count="769">
    <xf numFmtId="0" fontId="0" fillId="0" borderId="0" xfId="0"/>
    <xf numFmtId="0" fontId="9" fillId="0" borderId="0" xfId="0" applyFont="1" applyAlignment="1">
      <alignment vertical="center"/>
    </xf>
    <xf numFmtId="0" fontId="9" fillId="2" borderId="0" xfId="0" applyFont="1" applyFill="1" applyBorder="1" applyAlignment="1">
      <alignment horizontal="left" vertical="center" indent="1"/>
    </xf>
    <xf numFmtId="0" fontId="11" fillId="0" borderId="0" xfId="0" applyFont="1" applyAlignment="1">
      <alignment horizontal="left" vertical="center" indent="1"/>
    </xf>
    <xf numFmtId="0" fontId="9" fillId="3" borderId="1" xfId="0" applyFont="1" applyFill="1" applyBorder="1" applyAlignment="1">
      <alignment vertical="center"/>
    </xf>
    <xf numFmtId="0" fontId="9" fillId="2" borderId="12" xfId="0" applyFont="1" applyFill="1" applyBorder="1" applyAlignment="1">
      <alignment horizontal="left" vertical="center" indent="1"/>
    </xf>
    <xf numFmtId="0" fontId="9" fillId="2" borderId="13" xfId="0" applyFont="1" applyFill="1" applyBorder="1" applyAlignment="1">
      <alignment horizontal="left" vertical="center" indent="1"/>
    </xf>
    <xf numFmtId="0" fontId="9" fillId="2" borderId="14" xfId="0" applyFont="1" applyFill="1" applyBorder="1" applyAlignment="1">
      <alignment horizontal="left" vertical="center" indent="1"/>
    </xf>
    <xf numFmtId="0" fontId="9" fillId="2" borderId="15" xfId="0" applyFont="1" applyFill="1" applyBorder="1" applyAlignment="1">
      <alignment horizontal="left" vertical="center" indent="1"/>
    </xf>
    <xf numFmtId="0" fontId="9" fillId="2" borderId="28" xfId="0" applyFont="1" applyFill="1" applyBorder="1" applyAlignment="1">
      <alignment horizontal="left" vertical="center" indent="1"/>
    </xf>
    <xf numFmtId="0" fontId="9" fillId="2" borderId="29" xfId="0" applyFont="1" applyFill="1" applyBorder="1" applyAlignment="1">
      <alignment horizontal="left" vertical="center" indent="1"/>
    </xf>
    <xf numFmtId="0" fontId="9" fillId="2" borderId="30" xfId="0" applyFont="1" applyFill="1" applyBorder="1" applyAlignment="1">
      <alignment horizontal="left" vertical="center" indent="1"/>
    </xf>
    <xf numFmtId="0" fontId="9" fillId="2" borderId="31" xfId="0" applyFont="1" applyFill="1" applyBorder="1" applyAlignment="1">
      <alignment horizontal="left" vertical="center" indent="1"/>
    </xf>
    <xf numFmtId="0" fontId="9" fillId="3" borderId="4" xfId="0" applyFont="1" applyFill="1" applyBorder="1" applyAlignment="1">
      <alignment vertical="center"/>
    </xf>
    <xf numFmtId="0" fontId="9" fillId="0" borderId="0" xfId="0" applyFont="1" applyFill="1" applyAlignment="1">
      <alignment vertical="center"/>
    </xf>
    <xf numFmtId="0" fontId="9" fillId="0" borderId="0" xfId="0" applyFont="1" applyFill="1" applyBorder="1" applyAlignment="1">
      <alignment horizontal="left" vertical="center" indent="1"/>
    </xf>
    <xf numFmtId="0" fontId="16" fillId="4" borderId="36" xfId="0" applyFont="1" applyFill="1" applyBorder="1" applyAlignment="1">
      <alignment horizontal="left" vertical="center" indent="1"/>
    </xf>
    <xf numFmtId="0" fontId="16" fillId="4" borderId="37" xfId="0" applyFont="1" applyFill="1" applyBorder="1" applyAlignment="1">
      <alignment horizontal="left" vertical="center" indent="1"/>
    </xf>
    <xf numFmtId="0" fontId="16" fillId="4" borderId="47" xfId="0" applyFont="1" applyFill="1" applyBorder="1" applyAlignment="1">
      <alignment horizontal="left" vertical="center" indent="1"/>
    </xf>
    <xf numFmtId="0" fontId="16" fillId="4" borderId="48" xfId="0" applyFont="1" applyFill="1" applyBorder="1" applyAlignment="1">
      <alignment vertical="center"/>
    </xf>
    <xf numFmtId="0" fontId="16" fillId="5" borderId="39" xfId="0" applyFont="1" applyFill="1" applyBorder="1" applyAlignment="1">
      <alignment horizontal="left" vertical="center" indent="1"/>
    </xf>
    <xf numFmtId="0" fontId="16" fillId="5" borderId="24" xfId="0" applyFont="1" applyFill="1" applyBorder="1" applyAlignment="1">
      <alignment horizontal="left" vertical="center" indent="1"/>
    </xf>
    <xf numFmtId="0" fontId="16" fillId="5" borderId="19" xfId="0" applyFont="1" applyFill="1" applyBorder="1" applyAlignment="1">
      <alignment horizontal="left" vertical="center" indent="1"/>
    </xf>
    <xf numFmtId="0" fontId="16" fillId="5" borderId="23" xfId="0" applyFont="1" applyFill="1" applyBorder="1" applyAlignment="1">
      <alignment horizontal="left" vertical="center" indent="1"/>
    </xf>
    <xf numFmtId="0" fontId="16" fillId="5" borderId="49" xfId="0" applyFont="1" applyFill="1" applyBorder="1" applyAlignment="1">
      <alignment vertical="center"/>
    </xf>
    <xf numFmtId="0" fontId="16" fillId="5" borderId="37" xfId="0" applyFont="1" applyFill="1" applyBorder="1" applyAlignment="1">
      <alignment horizontal="left" vertical="center" indent="1"/>
    </xf>
    <xf numFmtId="0" fontId="16" fillId="5" borderId="47" xfId="0" applyFont="1" applyFill="1" applyBorder="1" applyAlignment="1">
      <alignment horizontal="left" vertical="center" indent="1"/>
    </xf>
    <xf numFmtId="0" fontId="16" fillId="5" borderId="48" xfId="0" applyFont="1" applyFill="1" applyBorder="1" applyAlignment="1">
      <alignment vertical="center"/>
    </xf>
    <xf numFmtId="0" fontId="16" fillId="4" borderId="39" xfId="0" applyFont="1" applyFill="1" applyBorder="1" applyAlignment="1">
      <alignment horizontal="left" vertical="center" indent="1"/>
    </xf>
    <xf numFmtId="0" fontId="16" fillId="4" borderId="24" xfId="0" applyFont="1" applyFill="1" applyBorder="1" applyAlignment="1">
      <alignment horizontal="left" vertical="center" indent="1"/>
    </xf>
    <xf numFmtId="0" fontId="16" fillId="4" borderId="19" xfId="0" applyFont="1" applyFill="1" applyBorder="1" applyAlignment="1">
      <alignment horizontal="left" vertical="center" indent="1"/>
    </xf>
    <xf numFmtId="0" fontId="16" fillId="4" borderId="23" xfId="0" applyFont="1" applyFill="1" applyBorder="1" applyAlignment="1">
      <alignment horizontal="left" vertical="center" indent="1"/>
    </xf>
    <xf numFmtId="0" fontId="16" fillId="4" borderId="49" xfId="0" applyFont="1" applyFill="1" applyBorder="1" applyAlignment="1">
      <alignment vertical="center"/>
    </xf>
    <xf numFmtId="0" fontId="9" fillId="2" borderId="32" xfId="0" applyFont="1" applyFill="1" applyBorder="1" applyAlignment="1">
      <alignment horizontal="left" vertical="center" indent="1"/>
    </xf>
    <xf numFmtId="0" fontId="9" fillId="2" borderId="33" xfId="0" applyFont="1" applyFill="1" applyBorder="1" applyAlignment="1">
      <alignment horizontal="left" vertical="center" indent="1"/>
    </xf>
    <xf numFmtId="0" fontId="9" fillId="2" borderId="32" xfId="0" applyFont="1" applyFill="1" applyBorder="1" applyAlignment="1">
      <alignment vertical="center"/>
    </xf>
    <xf numFmtId="0" fontId="8" fillId="0" borderId="0" xfId="0" applyFont="1" applyAlignment="1">
      <alignment vertical="center"/>
    </xf>
    <xf numFmtId="0" fontId="16" fillId="4" borderId="18" xfId="0" applyFont="1" applyFill="1" applyBorder="1" applyAlignment="1">
      <alignment horizontal="left" vertical="center" indent="1"/>
    </xf>
    <xf numFmtId="0" fontId="16" fillId="5" borderId="20" xfId="0" applyFont="1" applyFill="1" applyBorder="1" applyAlignment="1">
      <alignment horizontal="left" vertical="center" indent="1"/>
    </xf>
    <xf numFmtId="0" fontId="16" fillId="4" borderId="58" xfId="0" applyFont="1" applyFill="1" applyBorder="1" applyAlignment="1">
      <alignment horizontal="left" vertical="center" indent="1"/>
    </xf>
    <xf numFmtId="0" fontId="16" fillId="4" borderId="22" xfId="0" applyFont="1" applyFill="1" applyBorder="1" applyAlignment="1">
      <alignment horizontal="left" vertical="center" indent="1"/>
    </xf>
    <xf numFmtId="0" fontId="16" fillId="5" borderId="59" xfId="0" applyFont="1" applyFill="1" applyBorder="1" applyAlignment="1">
      <alignment horizontal="left" vertical="center" indent="1"/>
    </xf>
    <xf numFmtId="0" fontId="16" fillId="4" borderId="59" xfId="0" applyFont="1" applyFill="1" applyBorder="1" applyAlignment="1">
      <alignment horizontal="left" vertical="center" indent="1"/>
    </xf>
    <xf numFmtId="0" fontId="16" fillId="5" borderId="60" xfId="0" applyFont="1" applyFill="1" applyBorder="1" applyAlignment="1">
      <alignment horizontal="left" vertical="center" indent="1"/>
    </xf>
    <xf numFmtId="0" fontId="16" fillId="5" borderId="26" xfId="0" applyFont="1" applyFill="1" applyBorder="1" applyAlignment="1">
      <alignment horizontal="left" vertical="center" indent="1"/>
    </xf>
    <xf numFmtId="0" fontId="9" fillId="2" borderId="16" xfId="0" applyFont="1" applyFill="1" applyBorder="1" applyAlignment="1">
      <alignment horizontal="left" vertical="center" indent="1"/>
    </xf>
    <xf numFmtId="0" fontId="9" fillId="3" borderId="28" xfId="0" applyFont="1" applyFill="1" applyBorder="1" applyAlignment="1">
      <alignment vertical="center"/>
    </xf>
    <xf numFmtId="0" fontId="9" fillId="2" borderId="43" xfId="0" applyFont="1" applyFill="1" applyBorder="1" applyAlignment="1">
      <alignment horizontal="left" vertical="center" indent="1"/>
    </xf>
    <xf numFmtId="0" fontId="9" fillId="3" borderId="63" xfId="0" applyFont="1" applyFill="1" applyBorder="1" applyAlignment="1">
      <alignment vertical="center"/>
    </xf>
    <xf numFmtId="0" fontId="9" fillId="2" borderId="63" xfId="0" applyFont="1" applyFill="1" applyBorder="1" applyAlignment="1">
      <alignment horizontal="left" vertical="center" indent="1"/>
    </xf>
    <xf numFmtId="0" fontId="16" fillId="5" borderId="40" xfId="0" applyFont="1" applyFill="1" applyBorder="1" applyAlignment="1">
      <alignment horizontal="left" vertical="center" indent="1"/>
    </xf>
    <xf numFmtId="0" fontId="9" fillId="2" borderId="44" xfId="0" applyFont="1" applyFill="1" applyBorder="1" applyAlignment="1">
      <alignment vertical="center"/>
    </xf>
    <xf numFmtId="0" fontId="9" fillId="2" borderId="45" xfId="0" applyFont="1" applyFill="1" applyBorder="1" applyAlignment="1">
      <alignment vertical="center"/>
    </xf>
    <xf numFmtId="0" fontId="9" fillId="2" borderId="46" xfId="0" applyFont="1" applyFill="1" applyBorder="1" applyAlignment="1">
      <alignment vertical="center"/>
    </xf>
    <xf numFmtId="0" fontId="16" fillId="5" borderId="41" xfId="0" applyFont="1" applyFill="1" applyBorder="1" applyAlignment="1">
      <alignment horizontal="left" vertical="center" indent="1"/>
    </xf>
    <xf numFmtId="0" fontId="16" fillId="4" borderId="68" xfId="0" applyFont="1" applyFill="1" applyBorder="1" applyAlignment="1">
      <alignment horizontal="left" vertical="center" indent="1"/>
    </xf>
    <xf numFmtId="0" fontId="16" fillId="4" borderId="69" xfId="0" applyFont="1" applyFill="1" applyBorder="1" applyAlignment="1">
      <alignment horizontal="left" vertical="center" indent="1"/>
    </xf>
    <xf numFmtId="0" fontId="16" fillId="5" borderId="70" xfId="0" applyFont="1" applyFill="1" applyBorder="1" applyAlignment="1">
      <alignment horizontal="left" vertical="center" indent="1"/>
    </xf>
    <xf numFmtId="0" fontId="16" fillId="5" borderId="71" xfId="0" applyFont="1" applyFill="1" applyBorder="1" applyAlignment="1">
      <alignment horizontal="left" vertical="center" indent="1"/>
    </xf>
    <xf numFmtId="0" fontId="16" fillId="4" borderId="70" xfId="0" applyFont="1" applyFill="1" applyBorder="1" applyAlignment="1">
      <alignment horizontal="left" vertical="center" indent="1"/>
    </xf>
    <xf numFmtId="0" fontId="16" fillId="4" borderId="71" xfId="0" applyFont="1" applyFill="1" applyBorder="1" applyAlignment="1">
      <alignment horizontal="left" vertical="center" indent="1"/>
    </xf>
    <xf numFmtId="0" fontId="16" fillId="5" borderId="72" xfId="0" applyFont="1" applyFill="1" applyBorder="1" applyAlignment="1">
      <alignment horizontal="left" vertical="center" indent="1"/>
    </xf>
    <xf numFmtId="0" fontId="16" fillId="5" borderId="73" xfId="0" applyFont="1" applyFill="1" applyBorder="1" applyAlignment="1">
      <alignment horizontal="left" vertical="center" indent="1"/>
    </xf>
    <xf numFmtId="0" fontId="9" fillId="2" borderId="74" xfId="0" applyFont="1" applyFill="1" applyBorder="1" applyAlignment="1">
      <alignment horizontal="left" vertical="center" indent="1"/>
    </xf>
    <xf numFmtId="0" fontId="9" fillId="2" borderId="75" xfId="0" applyFont="1" applyFill="1" applyBorder="1" applyAlignment="1">
      <alignment horizontal="left" vertical="center" indent="1"/>
    </xf>
    <xf numFmtId="0" fontId="9" fillId="2" borderId="62" xfId="0" applyFont="1" applyFill="1" applyBorder="1" applyAlignment="1">
      <alignment horizontal="left" vertical="center" indent="1"/>
    </xf>
    <xf numFmtId="0" fontId="9" fillId="2" borderId="61" xfId="0" applyFont="1" applyFill="1" applyBorder="1" applyAlignment="1">
      <alignment horizontal="left" vertical="center" indent="1"/>
    </xf>
    <xf numFmtId="0" fontId="16" fillId="4" borderId="76" xfId="0" applyFont="1" applyFill="1" applyBorder="1" applyAlignment="1">
      <alignment horizontal="left" vertical="center" indent="1"/>
    </xf>
    <xf numFmtId="0" fontId="16" fillId="4" borderId="77" xfId="0" applyFont="1" applyFill="1" applyBorder="1" applyAlignment="1">
      <alignment horizontal="left" vertical="center" indent="1"/>
    </xf>
    <xf numFmtId="0" fontId="16" fillId="4" borderId="78" xfId="0" applyFont="1" applyFill="1" applyBorder="1" applyAlignment="1">
      <alignment horizontal="left" vertical="center" indent="1"/>
    </xf>
    <xf numFmtId="0" fontId="9" fillId="2" borderId="80" xfId="0" applyFont="1" applyFill="1" applyBorder="1" applyAlignment="1">
      <alignment horizontal="left" vertical="center" indent="1"/>
    </xf>
    <xf numFmtId="0" fontId="9" fillId="2" borderId="17" xfId="0" applyFont="1" applyFill="1" applyBorder="1" applyAlignment="1">
      <alignment horizontal="left" vertical="center" indent="1"/>
    </xf>
    <xf numFmtId="0" fontId="6" fillId="2" borderId="28" xfId="0" applyFont="1" applyFill="1" applyBorder="1" applyAlignment="1">
      <alignment horizontal="left" vertical="center" indent="1"/>
    </xf>
    <xf numFmtId="0" fontId="16" fillId="5" borderId="50" xfId="0" applyFont="1" applyFill="1" applyBorder="1" applyAlignment="1">
      <alignment horizontal="left" vertical="center" indent="1"/>
    </xf>
    <xf numFmtId="0" fontId="16" fillId="5" borderId="51" xfId="0" applyFont="1" applyFill="1" applyBorder="1" applyAlignment="1">
      <alignment vertical="center"/>
    </xf>
    <xf numFmtId="0" fontId="16" fillId="4" borderId="156" xfId="0" applyFont="1" applyFill="1" applyBorder="1" applyAlignment="1">
      <alignment horizontal="left" vertical="center" indent="1"/>
    </xf>
    <xf numFmtId="0" fontId="16" fillId="4" borderId="155" xfId="0" applyFont="1" applyFill="1" applyBorder="1" applyAlignment="1">
      <alignment horizontal="left" vertical="center" indent="1"/>
    </xf>
    <xf numFmtId="0" fontId="16" fillId="5" borderId="21" xfId="0" applyFont="1" applyFill="1" applyBorder="1" applyAlignment="1">
      <alignment horizontal="left" vertical="center" indent="1"/>
    </xf>
    <xf numFmtId="0" fontId="16" fillId="5" borderId="22" xfId="0" applyFont="1" applyFill="1" applyBorder="1" applyAlignment="1">
      <alignment horizontal="left" vertical="center" indent="1"/>
    </xf>
    <xf numFmtId="0" fontId="16" fillId="5" borderId="57" xfId="0" applyFont="1" applyFill="1" applyBorder="1" applyAlignment="1">
      <alignment vertical="center"/>
    </xf>
    <xf numFmtId="0" fontId="16" fillId="4" borderId="56" xfId="0" applyFont="1" applyFill="1" applyBorder="1" applyAlignment="1">
      <alignment vertical="center"/>
    </xf>
    <xf numFmtId="0" fontId="16" fillId="5" borderId="56" xfId="0" applyFont="1" applyFill="1" applyBorder="1" applyAlignment="1">
      <alignment vertical="center"/>
    </xf>
    <xf numFmtId="0" fontId="16" fillId="4" borderId="157" xfId="0" applyFont="1" applyFill="1" applyBorder="1" applyAlignment="1">
      <alignment vertical="center"/>
    </xf>
    <xf numFmtId="0" fontId="16" fillId="4" borderId="25" xfId="0" applyFont="1" applyFill="1" applyBorder="1" applyAlignment="1">
      <alignment horizontal="left" vertical="center" indent="1"/>
    </xf>
    <xf numFmtId="0" fontId="16" fillId="4" borderId="26" xfId="0" applyFont="1" applyFill="1" applyBorder="1" applyAlignment="1">
      <alignment horizontal="left" vertical="center" indent="1"/>
    </xf>
    <xf numFmtId="0" fontId="16" fillId="4" borderId="55" xfId="0" applyFont="1" applyFill="1" applyBorder="1" applyAlignment="1">
      <alignment vertical="center"/>
    </xf>
    <xf numFmtId="0" fontId="16" fillId="4" borderId="21" xfId="0" applyFont="1" applyFill="1" applyBorder="1" applyAlignment="1">
      <alignment horizontal="left" vertical="center" indent="1"/>
    </xf>
    <xf numFmtId="0" fontId="29" fillId="4" borderId="57" xfId="0" applyFont="1" applyFill="1" applyBorder="1" applyAlignment="1">
      <alignment vertical="center"/>
    </xf>
    <xf numFmtId="0" fontId="29" fillId="5" borderId="56" xfId="0" applyFont="1" applyFill="1" applyBorder="1" applyAlignment="1">
      <alignment vertical="center"/>
    </xf>
    <xf numFmtId="0" fontId="29" fillId="4" borderId="56" xfId="0" applyFont="1" applyFill="1" applyBorder="1" applyAlignment="1">
      <alignment vertical="center"/>
    </xf>
    <xf numFmtId="0" fontId="16" fillId="5" borderId="25" xfId="0" applyFont="1" applyFill="1" applyBorder="1" applyAlignment="1">
      <alignment horizontal="left" vertical="center" indent="1"/>
    </xf>
    <xf numFmtId="0" fontId="29" fillId="5" borderId="55" xfId="0" applyFont="1" applyFill="1" applyBorder="1" applyAlignment="1">
      <alignment vertical="center"/>
    </xf>
    <xf numFmtId="0" fontId="9" fillId="2" borderId="180" xfId="0" applyFont="1" applyFill="1" applyBorder="1" applyAlignment="1">
      <alignment vertical="center" textRotation="90"/>
    </xf>
    <xf numFmtId="164" fontId="16" fillId="4" borderId="22" xfId="0" applyNumberFormat="1" applyFont="1" applyFill="1" applyBorder="1" applyAlignment="1">
      <alignment horizontal="right" vertical="center" indent="1"/>
    </xf>
    <xf numFmtId="169" fontId="16" fillId="5" borderId="24" xfId="0" applyNumberFormat="1" applyFont="1" applyFill="1" applyBorder="1" applyAlignment="1">
      <alignment horizontal="right" vertical="center" indent="1"/>
    </xf>
    <xf numFmtId="164" fontId="16" fillId="4" borderId="24" xfId="0" applyNumberFormat="1" applyFont="1" applyFill="1" applyBorder="1" applyAlignment="1">
      <alignment horizontal="right" vertical="center" indent="1"/>
    </xf>
    <xf numFmtId="164" fontId="16" fillId="5" borderId="26" xfId="0" applyNumberFormat="1" applyFont="1" applyFill="1" applyBorder="1" applyAlignment="1">
      <alignment horizontal="right" vertical="center" indent="1"/>
    </xf>
    <xf numFmtId="0" fontId="4" fillId="2" borderId="32" xfId="0" applyFont="1" applyFill="1" applyBorder="1" applyAlignment="1">
      <alignment horizontal="left" vertical="center" indent="1"/>
    </xf>
    <xf numFmtId="0" fontId="16" fillId="5" borderId="18" xfId="0" applyFont="1" applyFill="1" applyBorder="1" applyAlignment="1">
      <alignment vertical="center"/>
    </xf>
    <xf numFmtId="0" fontId="16" fillId="4" borderId="19" xfId="0" applyFont="1" applyFill="1" applyBorder="1" applyAlignment="1">
      <alignment vertical="center"/>
    </xf>
    <xf numFmtId="0" fontId="16" fillId="5" borderId="19" xfId="0" applyFont="1" applyFill="1" applyBorder="1" applyAlignment="1">
      <alignment vertical="center"/>
    </xf>
    <xf numFmtId="0" fontId="16" fillId="4" borderId="182" xfId="0" applyFont="1" applyFill="1" applyBorder="1" applyAlignment="1">
      <alignment vertical="center"/>
    </xf>
    <xf numFmtId="0" fontId="16" fillId="4" borderId="20" xfId="0" applyFont="1" applyFill="1" applyBorder="1" applyAlignment="1">
      <alignment vertical="center"/>
    </xf>
    <xf numFmtId="0" fontId="16" fillId="4" borderId="38" xfId="0" applyFont="1" applyFill="1" applyBorder="1" applyAlignment="1">
      <alignment vertical="center"/>
    </xf>
    <xf numFmtId="0" fontId="16" fillId="5" borderId="38" xfId="0" applyFont="1" applyFill="1" applyBorder="1" applyAlignment="1">
      <alignment vertical="center"/>
    </xf>
    <xf numFmtId="0" fontId="16" fillId="5" borderId="42" xfId="0" applyFont="1" applyFill="1" applyBorder="1" applyAlignment="1">
      <alignment vertical="center"/>
    </xf>
    <xf numFmtId="0" fontId="9" fillId="2" borderId="28" xfId="0" applyFont="1" applyFill="1" applyBorder="1" applyAlignment="1">
      <alignment vertical="center"/>
    </xf>
    <xf numFmtId="0" fontId="9" fillId="2" borderId="63" xfId="0" applyFont="1" applyFill="1" applyBorder="1" applyAlignment="1">
      <alignment vertical="center"/>
    </xf>
    <xf numFmtId="0" fontId="9" fillId="2" borderId="151" xfId="0" applyFont="1" applyFill="1" applyBorder="1" applyAlignment="1">
      <alignment vertical="center"/>
    </xf>
    <xf numFmtId="0" fontId="3" fillId="2" borderId="31" xfId="0" applyFont="1" applyFill="1" applyBorder="1" applyAlignment="1">
      <alignment horizontal="left" vertical="center" indent="1"/>
    </xf>
    <xf numFmtId="0" fontId="9" fillId="0" borderId="0" xfId="0" applyFont="1" applyAlignment="1" applyProtection="1">
      <alignment vertical="center"/>
    </xf>
    <xf numFmtId="0" fontId="10" fillId="0" borderId="4" xfId="0" applyFont="1" applyBorder="1" applyAlignment="1" applyProtection="1">
      <alignment horizontal="left" vertical="center" indent="1"/>
    </xf>
    <xf numFmtId="0" fontId="10" fillId="0" borderId="11" xfId="0" applyFont="1" applyBorder="1" applyAlignment="1" applyProtection="1">
      <alignment horizontal="left" vertical="center"/>
    </xf>
    <xf numFmtId="0" fontId="10" fillId="0" borderId="52" xfId="0" applyFont="1" applyBorder="1" applyAlignment="1" applyProtection="1">
      <alignment horizontal="left" vertical="center" indent="1"/>
    </xf>
    <xf numFmtId="164" fontId="10" fillId="0" borderId="11" xfId="0" applyNumberFormat="1" applyFont="1" applyBorder="1" applyAlignment="1" applyProtection="1">
      <alignment horizontal="left" vertical="center"/>
    </xf>
    <xf numFmtId="164" fontId="10" fillId="0" borderId="5" xfId="0" applyNumberFormat="1" applyFont="1" applyBorder="1" applyAlignment="1" applyProtection="1">
      <alignment horizontal="left" vertical="center"/>
    </xf>
    <xf numFmtId="0" fontId="9" fillId="0" borderId="0" xfId="0" applyFont="1" applyAlignment="1" applyProtection="1">
      <alignment horizontal="left" vertical="center"/>
    </xf>
    <xf numFmtId="0" fontId="10" fillId="0" borderId="4" xfId="0" applyFont="1" applyFill="1" applyBorder="1" applyAlignment="1" applyProtection="1">
      <alignment horizontal="left" vertical="center" indent="1"/>
    </xf>
    <xf numFmtId="0" fontId="13" fillId="0" borderId="11" xfId="0" applyFont="1" applyFill="1" applyBorder="1" applyAlignment="1" applyProtection="1">
      <alignment horizontal="left" vertical="center"/>
    </xf>
    <xf numFmtId="0" fontId="9" fillId="0" borderId="54" xfId="0" applyFont="1" applyFill="1" applyBorder="1" applyAlignment="1" applyProtection="1">
      <alignment vertical="center"/>
    </xf>
    <xf numFmtId="0" fontId="10" fillId="0" borderId="52" xfId="0" applyFont="1" applyFill="1" applyBorder="1" applyAlignment="1" applyProtection="1">
      <alignment horizontal="left" vertical="center" indent="1"/>
    </xf>
    <xf numFmtId="0" fontId="10" fillId="0" borderId="11" xfId="0" applyFont="1" applyFill="1" applyBorder="1" applyAlignment="1" applyProtection="1">
      <alignment horizontal="left" vertical="center" indent="1"/>
    </xf>
    <xf numFmtId="0" fontId="9" fillId="0" borderId="11" xfId="0" applyFont="1" applyFill="1" applyBorder="1" applyAlignment="1" applyProtection="1">
      <alignment vertical="center"/>
    </xf>
    <xf numFmtId="0" fontId="13" fillId="0" borderId="54" xfId="0" applyFont="1" applyFill="1" applyBorder="1" applyAlignment="1" applyProtection="1">
      <alignment horizontal="left" vertical="center"/>
    </xf>
    <xf numFmtId="0" fontId="13" fillId="0" borderId="5" xfId="0" applyFont="1" applyFill="1" applyBorder="1" applyAlignment="1" applyProtection="1">
      <alignment horizontal="left" vertical="center"/>
    </xf>
    <xf numFmtId="0" fontId="21" fillId="0" borderId="6" xfId="0" applyFont="1" applyFill="1" applyBorder="1" applyAlignment="1" applyProtection="1">
      <alignment horizontal="left" vertical="center" indent="1"/>
    </xf>
    <xf numFmtId="0" fontId="10" fillId="0" borderId="34" xfId="0" applyFont="1" applyBorder="1" applyAlignment="1" applyProtection="1">
      <alignment vertical="center"/>
    </xf>
    <xf numFmtId="0" fontId="21" fillId="0" borderId="53" xfId="0" applyFont="1" applyFill="1" applyBorder="1" applyAlignment="1" applyProtection="1">
      <alignment horizontal="left" vertical="center" indent="1"/>
    </xf>
    <xf numFmtId="0" fontId="21" fillId="0" borderId="34" xfId="0" applyFont="1" applyFill="1" applyBorder="1" applyAlignment="1" applyProtection="1">
      <alignment horizontal="left" vertical="center" indent="1"/>
    </xf>
    <xf numFmtId="0" fontId="10" fillId="0" borderId="34" xfId="0" applyFont="1" applyFill="1" applyBorder="1" applyAlignment="1" applyProtection="1">
      <alignment vertical="center"/>
    </xf>
    <xf numFmtId="0" fontId="10" fillId="8" borderId="101" xfId="0" applyFont="1" applyFill="1" applyBorder="1" applyAlignment="1" applyProtection="1">
      <alignment horizontal="center" vertical="center"/>
    </xf>
    <xf numFmtId="0" fontId="10" fillId="0" borderId="102" xfId="0" applyFont="1" applyFill="1" applyBorder="1" applyAlignment="1" applyProtection="1">
      <alignment horizontal="left" vertical="center" indent="1"/>
    </xf>
    <xf numFmtId="0" fontId="10" fillId="0" borderId="2" xfId="0" applyFont="1" applyFill="1" applyBorder="1" applyAlignment="1" applyProtection="1">
      <alignment vertical="center" wrapText="1"/>
    </xf>
    <xf numFmtId="0" fontId="10" fillId="0" borderId="103" xfId="0" applyFont="1" applyFill="1" applyBorder="1" applyAlignment="1" applyProtection="1">
      <alignment vertical="center"/>
    </xf>
    <xf numFmtId="0" fontId="10" fillId="0" borderId="0" xfId="0" applyFont="1" applyAlignment="1" applyProtection="1">
      <alignment vertical="center"/>
    </xf>
    <xf numFmtId="0" fontId="15" fillId="0" borderId="149" xfId="0" applyFont="1" applyBorder="1" applyAlignment="1" applyProtection="1">
      <alignment horizontal="left" vertical="center" indent="1"/>
    </xf>
    <xf numFmtId="0" fontId="15" fillId="0" borderId="128" xfId="0" applyFont="1" applyBorder="1" applyAlignment="1" applyProtection="1">
      <alignment horizontal="left" vertical="center" indent="1"/>
    </xf>
    <xf numFmtId="0" fontId="9" fillId="0" borderId="128" xfId="0" applyFont="1" applyBorder="1" applyAlignment="1" applyProtection="1">
      <alignment vertical="center"/>
    </xf>
    <xf numFmtId="0" fontId="22" fillId="0" borderId="128" xfId="0" applyFont="1" applyBorder="1" applyAlignment="1" applyProtection="1">
      <alignment horizontal="left" vertical="center"/>
    </xf>
    <xf numFmtId="0" fontId="15" fillId="0" borderId="63" xfId="0" applyFont="1" applyBorder="1" applyAlignment="1" applyProtection="1">
      <alignment horizontal="left" vertical="center" wrapText="1" indent="1"/>
    </xf>
    <xf numFmtId="0" fontId="15" fillId="0" borderId="139" xfId="0" applyFont="1" applyBorder="1" applyAlignment="1" applyProtection="1">
      <alignment horizontal="left" vertical="center" wrapText="1" indent="1"/>
    </xf>
    <xf numFmtId="0" fontId="15" fillId="0" borderId="139" xfId="0" applyFont="1" applyBorder="1" applyAlignment="1" applyProtection="1">
      <alignment horizontal="left" vertical="center" indent="1"/>
    </xf>
    <xf numFmtId="0" fontId="9" fillId="0" borderId="139" xfId="0" applyFont="1" applyBorder="1" applyAlignment="1" applyProtection="1">
      <alignment vertical="center"/>
    </xf>
    <xf numFmtId="1" fontId="15" fillId="0" borderId="139" xfId="0" applyNumberFormat="1" applyFont="1" applyFill="1" applyBorder="1" applyAlignment="1" applyProtection="1">
      <alignment horizontal="right" vertical="center" indent="1"/>
    </xf>
    <xf numFmtId="0" fontId="22" fillId="0" borderId="139" xfId="0" applyFont="1" applyBorder="1" applyAlignment="1" applyProtection="1">
      <alignment horizontal="left" vertical="center"/>
    </xf>
    <xf numFmtId="166" fontId="18" fillId="0" borderId="139" xfId="0" applyNumberFormat="1" applyFont="1" applyFill="1" applyBorder="1" applyAlignment="1" applyProtection="1">
      <alignment horizontal="right" vertical="center"/>
    </xf>
    <xf numFmtId="166" fontId="13" fillId="0" borderId="0" xfId="0" applyNumberFormat="1" applyFont="1" applyFill="1" applyBorder="1" applyAlignment="1" applyProtection="1">
      <alignment horizontal="right" vertical="center"/>
    </xf>
    <xf numFmtId="166" fontId="13" fillId="0" borderId="99" xfId="0" applyNumberFormat="1" applyFont="1" applyFill="1" applyBorder="1" applyAlignment="1" applyProtection="1">
      <alignment horizontal="right" vertical="center"/>
    </xf>
    <xf numFmtId="0" fontId="15" fillId="0" borderId="63" xfId="0" applyFont="1" applyBorder="1" applyAlignment="1" applyProtection="1">
      <alignment vertical="center" wrapText="1"/>
    </xf>
    <xf numFmtId="0" fontId="10" fillId="9" borderId="136" xfId="0" applyFont="1" applyFill="1" applyBorder="1" applyAlignment="1" applyProtection="1">
      <alignment horizontal="left" vertical="center" indent="1"/>
    </xf>
    <xf numFmtId="0" fontId="15" fillId="9" borderId="137" xfId="0" applyFont="1" applyFill="1" applyBorder="1" applyAlignment="1" applyProtection="1">
      <alignment vertical="center" wrapText="1"/>
    </xf>
    <xf numFmtId="0" fontId="15" fillId="9" borderId="137" xfId="0" applyFont="1" applyFill="1" applyBorder="1" applyAlignment="1" applyProtection="1">
      <alignment vertical="center"/>
    </xf>
    <xf numFmtId="0" fontId="9" fillId="9" borderId="137" xfId="0" applyFont="1" applyFill="1" applyBorder="1" applyAlignment="1" applyProtection="1">
      <alignment vertical="center"/>
    </xf>
    <xf numFmtId="166" fontId="18" fillId="9" borderId="137" xfId="0" applyNumberFormat="1" applyFont="1" applyFill="1" applyBorder="1" applyAlignment="1" applyProtection="1">
      <alignment horizontal="right" vertical="center"/>
    </xf>
    <xf numFmtId="166" fontId="13" fillId="9" borderId="137" xfId="0" applyNumberFormat="1" applyFont="1" applyFill="1" applyBorder="1" applyAlignment="1" applyProtection="1">
      <alignment horizontal="right" vertical="center"/>
    </xf>
    <xf numFmtId="0" fontId="23" fillId="9" borderId="137" xfId="0" applyFont="1" applyFill="1" applyBorder="1" applyAlignment="1" applyProtection="1">
      <alignment vertical="center"/>
    </xf>
    <xf numFmtId="166" fontId="18" fillId="9" borderId="138" xfId="0" applyNumberFormat="1" applyFont="1" applyFill="1" applyBorder="1" applyAlignment="1" applyProtection="1">
      <alignment horizontal="right" vertical="center"/>
    </xf>
    <xf numFmtId="0" fontId="9" fillId="0" borderId="63" xfId="0" applyFont="1" applyBorder="1" applyAlignment="1" applyProtection="1">
      <alignment vertical="center"/>
    </xf>
    <xf numFmtId="0" fontId="9" fillId="0" borderId="98" xfId="0" applyFont="1" applyBorder="1" applyAlignment="1" applyProtection="1">
      <alignment vertical="center"/>
    </xf>
    <xf numFmtId="0" fontId="15" fillId="0" borderId="84" xfId="0" applyFont="1" applyBorder="1" applyAlignment="1" applyProtection="1">
      <alignment vertical="center"/>
    </xf>
    <xf numFmtId="0" fontId="15" fillId="0" borderId="84" xfId="0" applyFont="1" applyBorder="1" applyAlignment="1" applyProtection="1">
      <alignment vertical="center" wrapText="1"/>
    </xf>
    <xf numFmtId="0" fontId="15" fillId="0" borderId="85" xfId="0" applyFont="1" applyBorder="1" applyAlignment="1" applyProtection="1">
      <alignment vertical="center"/>
    </xf>
    <xf numFmtId="0" fontId="9" fillId="0" borderId="84" xfId="0" applyFont="1" applyBorder="1" applyAlignment="1" applyProtection="1">
      <alignment vertical="center"/>
    </xf>
    <xf numFmtId="0" fontId="22" fillId="0" borderId="84" xfId="0" applyFont="1" applyBorder="1" applyAlignment="1" applyProtection="1">
      <alignment horizontal="left" vertical="center"/>
    </xf>
    <xf numFmtId="0" fontId="9" fillId="0" borderId="0" xfId="0" applyFont="1" applyBorder="1" applyAlignment="1" applyProtection="1">
      <alignment vertical="center"/>
    </xf>
    <xf numFmtId="0" fontId="9" fillId="0" borderId="99" xfId="0" applyFont="1" applyBorder="1" applyAlignment="1" applyProtection="1">
      <alignment vertical="center"/>
    </xf>
    <xf numFmtId="0" fontId="15" fillId="9" borderId="86" xfId="0" applyFont="1" applyFill="1" applyBorder="1" applyAlignment="1" applyProtection="1">
      <alignment vertical="center"/>
    </xf>
    <xf numFmtId="0" fontId="15" fillId="9" borderId="86" xfId="0" applyFont="1" applyFill="1" applyBorder="1" applyAlignment="1" applyProtection="1">
      <alignment vertical="center" wrapText="1"/>
    </xf>
    <xf numFmtId="0" fontId="15" fillId="9" borderId="87" xfId="0" applyFont="1" applyFill="1" applyBorder="1" applyAlignment="1" applyProtection="1">
      <alignment vertical="center"/>
    </xf>
    <xf numFmtId="0" fontId="9" fillId="9" borderId="86" xfId="0" applyFont="1" applyFill="1" applyBorder="1" applyAlignment="1" applyProtection="1">
      <alignment vertical="center"/>
    </xf>
    <xf numFmtId="0" fontId="22" fillId="9" borderId="86" xfId="0" applyFont="1" applyFill="1" applyBorder="1" applyAlignment="1" applyProtection="1">
      <alignment horizontal="left" vertical="center"/>
    </xf>
    <xf numFmtId="0" fontId="15" fillId="0" borderId="86" xfId="0" applyFont="1" applyBorder="1" applyAlignment="1" applyProtection="1">
      <alignment vertical="center"/>
    </xf>
    <xf numFmtId="0" fontId="15" fillId="0" borderId="86" xfId="0" applyFont="1" applyBorder="1" applyAlignment="1" applyProtection="1">
      <alignment vertical="center" wrapText="1"/>
    </xf>
    <xf numFmtId="0" fontId="15" fillId="0" borderId="87" xfId="0" applyFont="1" applyBorder="1" applyAlignment="1" applyProtection="1">
      <alignment vertical="center"/>
    </xf>
    <xf numFmtId="0" fontId="9" fillId="0" borderId="86" xfId="0" applyFont="1" applyBorder="1" applyAlignment="1" applyProtection="1">
      <alignment vertical="center"/>
    </xf>
    <xf numFmtId="0" fontId="22" fillId="0" borderId="86" xfId="0" applyFont="1" applyBorder="1" applyAlignment="1" applyProtection="1">
      <alignment horizontal="left" vertical="center"/>
    </xf>
    <xf numFmtId="0" fontId="9" fillId="9" borderId="88" xfId="0" applyFont="1" applyFill="1" applyBorder="1" applyAlignment="1" applyProtection="1">
      <alignment vertical="center"/>
    </xf>
    <xf numFmtId="0" fontId="9" fillId="0" borderId="143" xfId="0" applyFont="1" applyBorder="1" applyAlignment="1" applyProtection="1">
      <alignment vertical="center"/>
    </xf>
    <xf numFmtId="0" fontId="15" fillId="0" borderId="139" xfId="0" applyFont="1" applyBorder="1" applyAlignment="1" applyProtection="1">
      <alignment vertical="center"/>
    </xf>
    <xf numFmtId="0" fontId="15" fillId="0" borderId="139" xfId="0" applyFont="1" applyBorder="1" applyAlignment="1" applyProtection="1">
      <alignment vertical="center" wrapText="1"/>
    </xf>
    <xf numFmtId="0" fontId="15" fillId="0" borderId="144" xfId="0" applyFont="1" applyBorder="1" applyAlignment="1" applyProtection="1">
      <alignment vertical="center"/>
    </xf>
    <xf numFmtId="0" fontId="9" fillId="0" borderId="151" xfId="0" applyFont="1" applyBorder="1" applyAlignment="1" applyProtection="1">
      <alignment vertical="center"/>
    </xf>
    <xf numFmtId="0" fontId="15" fillId="0" borderId="152" xfId="0" applyFont="1" applyBorder="1" applyAlignment="1" applyProtection="1">
      <alignment horizontal="left" vertical="center" wrapText="1"/>
    </xf>
    <xf numFmtId="0" fontId="15" fillId="0" borderId="139" xfId="0" applyFont="1" applyBorder="1" applyAlignment="1" applyProtection="1">
      <alignment horizontal="left" vertical="center" wrapText="1"/>
    </xf>
    <xf numFmtId="0" fontId="15" fillId="0" borderId="92" xfId="0" applyFont="1" applyBorder="1" applyAlignment="1" applyProtection="1">
      <alignment horizontal="left" vertical="center" indent="1"/>
    </xf>
    <xf numFmtId="0" fontId="15" fillId="0" borderId="92" xfId="0" applyFont="1" applyBorder="1" applyAlignment="1" applyProtection="1">
      <alignment vertical="center"/>
    </xf>
    <xf numFmtId="0" fontId="9" fillId="0" borderId="92" xfId="0" applyFont="1" applyBorder="1" applyAlignment="1" applyProtection="1">
      <alignment vertical="center"/>
    </xf>
    <xf numFmtId="0" fontId="22" fillId="0" borderId="92" xfId="0" applyFont="1" applyBorder="1" applyAlignment="1" applyProtection="1">
      <alignment horizontal="left" vertical="center"/>
    </xf>
    <xf numFmtId="0" fontId="15" fillId="9" borderId="110" xfId="0" applyFont="1" applyFill="1" applyBorder="1" applyAlignment="1" applyProtection="1">
      <alignment horizontal="left" vertical="center" indent="1"/>
    </xf>
    <xf numFmtId="0" fontId="15" fillId="9" borderId="110" xfId="0" applyFont="1" applyFill="1" applyBorder="1" applyAlignment="1" applyProtection="1">
      <alignment vertical="center"/>
    </xf>
    <xf numFmtId="0" fontId="9" fillId="9" borderId="110" xfId="0" applyFont="1" applyFill="1" applyBorder="1" applyAlignment="1" applyProtection="1">
      <alignment vertical="center"/>
    </xf>
    <xf numFmtId="0" fontId="22" fillId="9" borderId="110" xfId="0" applyFont="1" applyFill="1" applyBorder="1" applyAlignment="1" applyProtection="1">
      <alignment horizontal="left" vertical="center"/>
    </xf>
    <xf numFmtId="0" fontId="5" fillId="0" borderId="0" xfId="0" applyFont="1" applyAlignment="1" applyProtection="1">
      <alignment vertical="center"/>
    </xf>
    <xf numFmtId="0" fontId="15" fillId="9" borderId="86" xfId="0" applyFont="1" applyFill="1" applyBorder="1" applyAlignment="1" applyProtection="1">
      <alignment horizontal="left" vertical="center" indent="1"/>
    </xf>
    <xf numFmtId="0" fontId="15" fillId="0" borderId="86" xfId="0" applyFont="1" applyBorder="1" applyAlignment="1" applyProtection="1">
      <alignment horizontal="left" vertical="center" indent="1"/>
    </xf>
    <xf numFmtId="0" fontId="15" fillId="0" borderId="34" xfId="0" applyFont="1" applyBorder="1" applyAlignment="1" applyProtection="1">
      <alignment horizontal="left" vertical="center" indent="1"/>
    </xf>
    <xf numFmtId="0" fontId="15" fillId="0" borderId="34" xfId="0" applyFont="1" applyBorder="1" applyAlignment="1" applyProtection="1">
      <alignment horizontal="left" vertical="center"/>
    </xf>
    <xf numFmtId="0" fontId="15" fillId="0" borderId="34" xfId="0" applyFont="1" applyBorder="1" applyAlignment="1" applyProtection="1">
      <alignment horizontal="left" vertical="center" wrapText="1" indent="1"/>
    </xf>
    <xf numFmtId="0" fontId="15" fillId="0" borderId="34" xfId="0" applyFont="1" applyBorder="1" applyAlignment="1" applyProtection="1">
      <alignment vertical="center"/>
    </xf>
    <xf numFmtId="0" fontId="9" fillId="0" borderId="34" xfId="0" applyFont="1" applyBorder="1" applyAlignment="1" applyProtection="1">
      <alignment vertical="center"/>
    </xf>
    <xf numFmtId="1" fontId="15" fillId="0" borderId="34" xfId="0" applyNumberFormat="1" applyFont="1" applyFill="1" applyBorder="1" applyAlignment="1" applyProtection="1">
      <alignment horizontal="right" vertical="center" indent="1"/>
    </xf>
    <xf numFmtId="0" fontId="22" fillId="0" borderId="34" xfId="0" applyFont="1" applyBorder="1" applyAlignment="1" applyProtection="1">
      <alignment horizontal="left" vertical="center"/>
    </xf>
    <xf numFmtId="166" fontId="20" fillId="0" borderId="34" xfId="0" applyNumberFormat="1" applyFont="1" applyFill="1" applyBorder="1" applyAlignment="1" applyProtection="1">
      <alignment horizontal="right" vertical="center"/>
    </xf>
    <xf numFmtId="0" fontId="15" fillId="0" borderId="127" xfId="0" applyFont="1" applyBorder="1" applyAlignment="1" applyProtection="1">
      <alignment horizontal="left" vertical="center" indent="1"/>
    </xf>
    <xf numFmtId="0" fontId="4" fillId="0" borderId="128" xfId="0" applyFont="1" applyBorder="1" applyAlignment="1" applyProtection="1">
      <alignment horizontal="center" vertical="center"/>
    </xf>
    <xf numFmtId="0" fontId="9" fillId="0" borderId="128" xfId="0" applyFont="1" applyBorder="1" applyAlignment="1" applyProtection="1">
      <alignment horizontal="center" vertical="center"/>
    </xf>
    <xf numFmtId="0" fontId="15" fillId="0" borderId="125" xfId="0" applyFont="1" applyBorder="1" applyAlignment="1" applyProtection="1">
      <alignment horizontal="left" vertical="center" indent="1"/>
    </xf>
    <xf numFmtId="0" fontId="15" fillId="0" borderId="120" xfId="0" applyFont="1" applyBorder="1" applyAlignment="1" applyProtection="1">
      <alignment horizontal="left" vertical="center"/>
    </xf>
    <xf numFmtId="0" fontId="9" fillId="0" borderId="120" xfId="0" applyFont="1" applyBorder="1" applyAlignment="1" applyProtection="1">
      <alignment horizontal="center" vertical="center"/>
    </xf>
    <xf numFmtId="0" fontId="15" fillId="0" borderId="121" xfId="0" applyFont="1" applyBorder="1" applyAlignment="1" applyProtection="1">
      <alignment horizontal="left" vertical="center" indent="1"/>
    </xf>
    <xf numFmtId="0" fontId="15" fillId="0" borderId="122" xfId="0" applyFont="1" applyBorder="1" applyAlignment="1" applyProtection="1">
      <alignment horizontal="left" vertical="center"/>
    </xf>
    <xf numFmtId="0" fontId="9" fillId="0" borderId="122"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4" xfId="0" applyFont="1" applyBorder="1" applyAlignment="1" applyProtection="1">
      <alignment horizontal="left" vertical="center" indent="1"/>
    </xf>
    <xf numFmtId="0" fontId="9" fillId="0" borderId="11" xfId="0" applyFont="1" applyBorder="1" applyAlignment="1" applyProtection="1">
      <alignment horizontal="center" vertical="center"/>
    </xf>
    <xf numFmtId="0" fontId="9" fillId="0" borderId="11" xfId="0" applyFont="1" applyBorder="1" applyAlignment="1" applyProtection="1">
      <alignment vertical="center"/>
    </xf>
    <xf numFmtId="166" fontId="9" fillId="0" borderId="11" xfId="0" applyNumberFormat="1" applyFont="1" applyBorder="1" applyAlignment="1" applyProtection="1">
      <alignment horizontal="right" vertical="center"/>
    </xf>
    <xf numFmtId="166" fontId="9" fillId="0" borderId="5" xfId="0" applyNumberFormat="1" applyFont="1" applyBorder="1" applyAlignment="1" applyProtection="1">
      <alignment horizontal="right" vertical="center"/>
    </xf>
    <xf numFmtId="0" fontId="28" fillId="0" borderId="6" xfId="0" applyFont="1" applyBorder="1" applyAlignment="1" applyProtection="1">
      <alignment horizontal="left" vertical="center" indent="1"/>
    </xf>
    <xf numFmtId="0" fontId="11" fillId="0" borderId="34" xfId="0" applyFont="1" applyBorder="1" applyAlignment="1" applyProtection="1">
      <alignment vertical="center"/>
    </xf>
    <xf numFmtId="164" fontId="11" fillId="0" borderId="34" xfId="0" applyNumberFormat="1" applyFont="1" applyBorder="1" applyAlignment="1" applyProtection="1">
      <alignment horizontal="right" vertical="center"/>
    </xf>
    <xf numFmtId="0" fontId="8" fillId="0" borderId="1" xfId="0" applyFont="1" applyBorder="1" applyAlignment="1" applyProtection="1">
      <alignment horizontal="left" vertical="center" indent="1"/>
    </xf>
    <xf numFmtId="0" fontId="4" fillId="0" borderId="2" xfId="0" applyFont="1" applyBorder="1" applyAlignment="1" applyProtection="1">
      <alignment horizontal="left" vertical="center" indent="1"/>
    </xf>
    <xf numFmtId="0" fontId="9" fillId="0" borderId="2" xfId="0" applyFont="1" applyBorder="1" applyAlignment="1" applyProtection="1">
      <alignment horizontal="left" vertical="center" indent="1"/>
    </xf>
    <xf numFmtId="164" fontId="9" fillId="0" borderId="2" xfId="0" applyNumberFormat="1" applyFont="1" applyBorder="1" applyAlignment="1" applyProtection="1">
      <alignment horizontal="left" vertical="center" indent="1"/>
    </xf>
    <xf numFmtId="0" fontId="8" fillId="0" borderId="11" xfId="0" applyFont="1" applyBorder="1" applyAlignment="1" applyProtection="1">
      <alignment horizontal="left" vertical="center" indent="1"/>
    </xf>
    <xf numFmtId="0" fontId="4" fillId="0" borderId="11" xfId="0" applyFont="1" applyBorder="1" applyAlignment="1" applyProtection="1">
      <alignment horizontal="left" vertical="center" indent="1"/>
    </xf>
    <xf numFmtId="0" fontId="9" fillId="0" borderId="11" xfId="0" applyFont="1" applyBorder="1" applyAlignment="1" applyProtection="1">
      <alignment horizontal="left" vertical="center" indent="1"/>
    </xf>
    <xf numFmtId="164" fontId="9" fillId="0" borderId="11" xfId="0" applyNumberFormat="1" applyFont="1" applyBorder="1" applyAlignment="1" applyProtection="1">
      <alignment horizontal="left" vertical="center" indent="1"/>
    </xf>
    <xf numFmtId="0" fontId="9" fillId="0" borderId="0" xfId="0" applyFont="1" applyAlignment="1" applyProtection="1">
      <alignment horizontal="left" vertical="center" indent="1"/>
    </xf>
    <xf numFmtId="0" fontId="8" fillId="0" borderId="83" xfId="0" applyFont="1" applyBorder="1" applyAlignment="1" applyProtection="1">
      <alignment horizontal="left" vertical="center" indent="1"/>
    </xf>
    <xf numFmtId="0" fontId="4" fillId="0" borderId="83" xfId="0" applyFont="1" applyBorder="1" applyAlignment="1" applyProtection="1">
      <alignment horizontal="left" vertical="center" indent="1"/>
    </xf>
    <xf numFmtId="0" fontId="9" fillId="0" borderId="83" xfId="0" applyFont="1" applyBorder="1" applyAlignment="1" applyProtection="1">
      <alignment horizontal="left" vertical="center" indent="1"/>
    </xf>
    <xf numFmtId="164" fontId="9" fillId="0" borderId="83" xfId="0" applyNumberFormat="1" applyFont="1" applyBorder="1" applyAlignment="1" applyProtection="1">
      <alignment horizontal="left" vertical="center" indent="1"/>
    </xf>
    <xf numFmtId="0" fontId="9" fillId="0" borderId="0" xfId="0" applyFont="1" applyProtection="1"/>
    <xf numFmtId="0" fontId="8" fillId="0" borderId="0" xfId="0" applyFont="1" applyAlignment="1" applyProtection="1">
      <alignment vertical="top"/>
    </xf>
    <xf numFmtId="0" fontId="0" fillId="0" borderId="0" xfId="0" applyAlignment="1" applyProtection="1">
      <alignment vertical="center"/>
    </xf>
    <xf numFmtId="0" fontId="0" fillId="0" borderId="0" xfId="0" applyProtection="1"/>
    <xf numFmtId="0" fontId="24" fillId="0" borderId="0" xfId="0" applyFont="1" applyAlignment="1" applyProtection="1">
      <alignment horizontal="left" vertical="top"/>
    </xf>
    <xf numFmtId="0" fontId="0" fillId="0" borderId="0" xfId="0" applyAlignment="1" applyProtection="1">
      <alignment horizontal="left" vertical="top"/>
    </xf>
    <xf numFmtId="0" fontId="0" fillId="0" borderId="0" xfId="0" applyAlignment="1" applyProtection="1">
      <alignment vertical="top"/>
    </xf>
    <xf numFmtId="0" fontId="15" fillId="0" borderId="0" xfId="0" applyFont="1" applyAlignment="1" applyProtection="1">
      <alignment horizontal="left" vertical="center"/>
    </xf>
    <xf numFmtId="0" fontId="15" fillId="0" borderId="0" xfId="0" applyFont="1" applyAlignment="1" applyProtection="1">
      <alignment vertical="center"/>
    </xf>
    <xf numFmtId="0" fontId="0" fillId="0" borderId="0" xfId="0" applyAlignment="1" applyProtection="1">
      <alignment vertical="top" wrapText="1"/>
    </xf>
    <xf numFmtId="0" fontId="26" fillId="0" borderId="0" xfId="0" applyFont="1" applyAlignment="1" applyProtection="1">
      <alignment horizontal="left" vertical="center" indent="1"/>
    </xf>
    <xf numFmtId="0" fontId="27" fillId="0" borderId="0" xfId="0" applyFont="1" applyAlignment="1" applyProtection="1">
      <alignment horizontal="left" vertical="center" indent="1"/>
    </xf>
    <xf numFmtId="0" fontId="27" fillId="0" borderId="0" xfId="0" applyFont="1" applyBorder="1" applyAlignment="1" applyProtection="1">
      <alignment horizontal="center" vertical="center" wrapText="1"/>
    </xf>
    <xf numFmtId="0" fontId="15" fillId="0" borderId="93" xfId="0" applyFont="1" applyBorder="1" applyAlignment="1" applyProtection="1">
      <alignment horizontal="left" vertical="center" indent="1"/>
    </xf>
    <xf numFmtId="0" fontId="9" fillId="0" borderId="183" xfId="0" applyFont="1" applyBorder="1" applyAlignment="1" applyProtection="1">
      <alignment vertical="center"/>
    </xf>
    <xf numFmtId="0" fontId="15" fillId="9" borderId="87" xfId="0" applyFont="1" applyFill="1" applyBorder="1" applyAlignment="1" applyProtection="1">
      <alignment horizontal="left" vertical="center" indent="1"/>
    </xf>
    <xf numFmtId="0" fontId="9" fillId="9" borderId="141" xfId="0" applyFont="1" applyFill="1" applyBorder="1" applyAlignment="1" applyProtection="1">
      <alignment vertical="center"/>
    </xf>
    <xf numFmtId="0" fontId="15" fillId="0" borderId="87" xfId="0" applyFont="1" applyBorder="1" applyAlignment="1" applyProtection="1">
      <alignment horizontal="left" vertical="center" indent="1"/>
    </xf>
    <xf numFmtId="0" fontId="9" fillId="0" borderId="141" xfId="0" applyFont="1" applyBorder="1" applyAlignment="1" applyProtection="1">
      <alignment vertical="center"/>
    </xf>
    <xf numFmtId="0" fontId="15" fillId="9" borderId="174" xfId="0" applyFont="1" applyFill="1" applyBorder="1" applyAlignment="1" applyProtection="1">
      <alignment horizontal="left" vertical="center" indent="1"/>
    </xf>
    <xf numFmtId="0" fontId="15" fillId="9" borderId="172" xfId="0" applyFont="1" applyFill="1" applyBorder="1" applyAlignment="1" applyProtection="1">
      <alignment horizontal="left" vertical="center" indent="1"/>
    </xf>
    <xf numFmtId="0" fontId="15" fillId="9" borderId="172" xfId="0" applyFont="1" applyFill="1" applyBorder="1" applyAlignment="1" applyProtection="1">
      <alignment vertical="center"/>
    </xf>
    <xf numFmtId="0" fontId="9" fillId="9" borderId="184" xfId="0" applyFont="1" applyFill="1" applyBorder="1" applyAlignment="1" applyProtection="1">
      <alignment vertical="center"/>
    </xf>
    <xf numFmtId="0" fontId="22" fillId="9" borderId="172" xfId="0" applyFont="1" applyFill="1" applyBorder="1" applyAlignment="1" applyProtection="1">
      <alignment horizontal="left" vertical="center"/>
    </xf>
    <xf numFmtId="0" fontId="9" fillId="9" borderId="172" xfId="0" applyFont="1" applyFill="1" applyBorder="1" applyAlignment="1" applyProtection="1">
      <alignment vertical="center"/>
    </xf>
    <xf numFmtId="0" fontId="15" fillId="0" borderId="29" xfId="0" applyFont="1" applyBorder="1" applyAlignment="1" applyProtection="1">
      <alignment horizontal="left" vertical="center" wrapText="1" indent="1"/>
    </xf>
    <xf numFmtId="0" fontId="15" fillId="0" borderId="29" xfId="0" applyFont="1" applyBorder="1" applyAlignment="1" applyProtection="1">
      <alignment horizontal="left" vertical="center" indent="1"/>
    </xf>
    <xf numFmtId="0" fontId="15" fillId="0" borderId="29" xfId="0" applyFont="1" applyBorder="1" applyAlignment="1" applyProtection="1">
      <alignment vertical="center"/>
    </xf>
    <xf numFmtId="0" fontId="9" fillId="0" borderId="29" xfId="0" applyFont="1" applyBorder="1" applyAlignment="1" applyProtection="1">
      <alignment vertical="center"/>
    </xf>
    <xf numFmtId="1" fontId="15" fillId="0" borderId="29" xfId="0" applyNumberFormat="1" applyFont="1" applyFill="1" applyBorder="1" applyAlignment="1" applyProtection="1">
      <alignment horizontal="right" vertical="center" indent="1"/>
    </xf>
    <xf numFmtId="0" fontId="22" fillId="0" borderId="29" xfId="0" applyFont="1" applyBorder="1" applyAlignment="1" applyProtection="1">
      <alignment horizontal="left" vertical="center"/>
    </xf>
    <xf numFmtId="166" fontId="20" fillId="0" borderId="29" xfId="0" applyNumberFormat="1" applyFont="1" applyFill="1" applyBorder="1" applyAlignment="1" applyProtection="1">
      <alignment horizontal="right" vertical="center"/>
    </xf>
    <xf numFmtId="166" fontId="13" fillId="0" borderId="29" xfId="0" applyNumberFormat="1" applyFont="1" applyFill="1" applyBorder="1" applyAlignment="1" applyProtection="1">
      <alignment horizontal="right" vertical="center"/>
    </xf>
    <xf numFmtId="0" fontId="15" fillId="0" borderId="162" xfId="0" applyFont="1" applyBorder="1" applyAlignment="1" applyProtection="1">
      <alignment horizontal="left" vertical="center" indent="1"/>
    </xf>
    <xf numFmtId="0" fontId="15" fillId="0" borderId="162" xfId="0" applyFont="1" applyBorder="1" applyAlignment="1" applyProtection="1">
      <alignment vertical="center"/>
    </xf>
    <xf numFmtId="0" fontId="9" fillId="0" borderId="185" xfId="0" applyFont="1" applyBorder="1" applyAlignment="1" applyProtection="1">
      <alignment vertical="center"/>
    </xf>
    <xf numFmtId="0" fontId="22" fillId="0" borderId="162" xfId="0" applyFont="1" applyBorder="1" applyAlignment="1" applyProtection="1">
      <alignment horizontal="left" vertical="center"/>
    </xf>
    <xf numFmtId="0" fontId="9" fillId="0" borderId="162" xfId="0" applyFont="1" applyBorder="1" applyAlignment="1" applyProtection="1">
      <alignment vertical="center"/>
    </xf>
    <xf numFmtId="0" fontId="15" fillId="9" borderId="165" xfId="0" applyFont="1" applyFill="1" applyBorder="1" applyAlignment="1" applyProtection="1">
      <alignment horizontal="left" vertical="center" indent="1"/>
    </xf>
    <xf numFmtId="0" fontId="15" fillId="9" borderId="165" xfId="0" applyFont="1" applyFill="1" applyBorder="1" applyAlignment="1" applyProtection="1">
      <alignment vertical="center"/>
    </xf>
    <xf numFmtId="0" fontId="9" fillId="9" borderId="166" xfId="0" applyFont="1" applyFill="1" applyBorder="1" applyAlignment="1" applyProtection="1">
      <alignment vertical="center"/>
    </xf>
    <xf numFmtId="0" fontId="22" fillId="9" borderId="165" xfId="0" applyFont="1" applyFill="1" applyBorder="1" applyAlignment="1" applyProtection="1">
      <alignment horizontal="left" vertical="center"/>
    </xf>
    <xf numFmtId="0" fontId="9" fillId="9" borderId="165" xfId="0" applyFont="1" applyFill="1" applyBorder="1" applyAlignment="1" applyProtection="1">
      <alignment vertical="center"/>
    </xf>
    <xf numFmtId="0" fontId="15" fillId="0" borderId="165" xfId="0" applyFont="1" applyBorder="1" applyAlignment="1" applyProtection="1">
      <alignment horizontal="left" vertical="center" indent="1"/>
    </xf>
    <xf numFmtId="0" fontId="15" fillId="0" borderId="165" xfId="0" applyFont="1" applyBorder="1" applyAlignment="1" applyProtection="1">
      <alignment vertical="center"/>
    </xf>
    <xf numFmtId="0" fontId="5" fillId="0" borderId="166" xfId="0" applyFont="1" applyBorder="1" applyAlignment="1" applyProtection="1">
      <alignment vertical="center"/>
    </xf>
    <xf numFmtId="0" fontId="22" fillId="0" borderId="165" xfId="0" applyFont="1" applyBorder="1" applyAlignment="1" applyProtection="1">
      <alignment horizontal="left" vertical="center"/>
    </xf>
    <xf numFmtId="0" fontId="9" fillId="0" borderId="165" xfId="0" applyFont="1" applyBorder="1" applyAlignment="1" applyProtection="1">
      <alignment vertical="center"/>
    </xf>
    <xf numFmtId="0" fontId="9" fillId="0" borderId="166" xfId="0" applyFont="1" applyBorder="1" applyAlignment="1" applyProtection="1">
      <alignment vertical="center"/>
    </xf>
    <xf numFmtId="0" fontId="5" fillId="9" borderId="166" xfId="0" applyFont="1" applyFill="1" applyBorder="1" applyAlignment="1" applyProtection="1">
      <alignment vertical="center"/>
    </xf>
    <xf numFmtId="0" fontId="15" fillId="9" borderId="166" xfId="0" applyFont="1" applyFill="1" applyBorder="1" applyAlignment="1" applyProtection="1">
      <alignment vertical="center"/>
    </xf>
    <xf numFmtId="0" fontId="15" fillId="0" borderId="166" xfId="0" applyFont="1" applyFill="1" applyBorder="1" applyAlignment="1" applyProtection="1">
      <alignment vertical="center"/>
    </xf>
    <xf numFmtId="0" fontId="9" fillId="7" borderId="0" xfId="0" applyFont="1" applyFill="1" applyAlignment="1" applyProtection="1">
      <alignment vertical="center"/>
    </xf>
    <xf numFmtId="0" fontId="15" fillId="9" borderId="122" xfId="0" applyFont="1" applyFill="1" applyBorder="1" applyAlignment="1" applyProtection="1">
      <alignment horizontal="left" vertical="center" indent="1"/>
    </xf>
    <xf numFmtId="0" fontId="15" fillId="9" borderId="122" xfId="0" applyFont="1" applyFill="1" applyBorder="1" applyAlignment="1" applyProtection="1">
      <alignment vertical="center"/>
    </xf>
    <xf numFmtId="0" fontId="9" fillId="9" borderId="186" xfId="0" applyFont="1" applyFill="1" applyBorder="1" applyAlignment="1" applyProtection="1">
      <alignment vertical="center"/>
    </xf>
    <xf numFmtId="0" fontId="22" fillId="9" borderId="122" xfId="0" applyFont="1" applyFill="1" applyBorder="1" applyAlignment="1" applyProtection="1">
      <alignment horizontal="left" vertical="center"/>
    </xf>
    <xf numFmtId="0" fontId="9" fillId="9" borderId="122" xfId="0" applyFont="1" applyFill="1" applyBorder="1" applyAlignment="1" applyProtection="1">
      <alignment vertical="center"/>
    </xf>
    <xf numFmtId="0" fontId="28" fillId="0" borderId="1" xfId="0" applyFont="1" applyBorder="1" applyAlignment="1" applyProtection="1">
      <alignment horizontal="left" vertical="center" indent="1"/>
    </xf>
    <xf numFmtId="0" fontId="11" fillId="0" borderId="2" xfId="0" applyFont="1" applyBorder="1" applyAlignment="1" applyProtection="1">
      <alignment vertical="center"/>
    </xf>
    <xf numFmtId="0" fontId="9" fillId="0" borderId="2" xfId="0" applyFont="1" applyBorder="1" applyAlignment="1" applyProtection="1">
      <alignment vertical="center"/>
    </xf>
    <xf numFmtId="164" fontId="11" fillId="0" borderId="2" xfId="0" applyNumberFormat="1" applyFont="1" applyBorder="1" applyAlignment="1" applyProtection="1">
      <alignment horizontal="right" vertical="center"/>
    </xf>
    <xf numFmtId="0" fontId="16" fillId="5" borderId="59" xfId="0" applyFont="1" applyFill="1" applyBorder="1" applyAlignment="1">
      <alignment horizontal="left" vertical="center" wrapText="1" indent="1"/>
    </xf>
    <xf numFmtId="0" fontId="16" fillId="5" borderId="24" xfId="0" applyFont="1" applyFill="1" applyBorder="1" applyAlignment="1">
      <alignment horizontal="left" vertical="center" wrapText="1" indent="1"/>
    </xf>
    <xf numFmtId="0" fontId="16" fillId="5" borderId="19" xfId="0" applyFont="1" applyFill="1" applyBorder="1" applyAlignment="1">
      <alignment horizontal="left" vertical="center" wrapText="1" indent="1"/>
    </xf>
    <xf numFmtId="0" fontId="5" fillId="2" borderId="29" xfId="0" applyFont="1" applyFill="1" applyBorder="1" applyAlignment="1">
      <alignment horizontal="left" vertical="center" wrapText="1" indent="1"/>
    </xf>
    <xf numFmtId="0" fontId="16" fillId="4" borderId="59" xfId="0" applyFont="1" applyFill="1" applyBorder="1" applyAlignment="1">
      <alignment horizontal="left" vertical="center" wrapText="1" indent="1"/>
    </xf>
    <xf numFmtId="0" fontId="16" fillId="4" borderId="24" xfId="0" applyFont="1" applyFill="1" applyBorder="1" applyAlignment="1">
      <alignment horizontal="left" vertical="center" wrapText="1" indent="1"/>
    </xf>
    <xf numFmtId="0" fontId="16" fillId="4" borderId="19" xfId="0" applyFont="1" applyFill="1" applyBorder="1" applyAlignment="1">
      <alignment horizontal="left" vertical="center" wrapText="1" indent="1"/>
    </xf>
    <xf numFmtId="0" fontId="2" fillId="0" borderId="0" xfId="0" applyFont="1" applyAlignment="1" applyProtection="1">
      <alignment horizontal="left" vertical="center" indent="1"/>
    </xf>
    <xf numFmtId="0" fontId="8" fillId="0" borderId="0" xfId="0" applyFont="1" applyBorder="1" applyAlignment="1" applyProtection="1">
      <alignment horizontal="left" vertical="center" indent="1"/>
    </xf>
    <xf numFmtId="0" fontId="8" fillId="0" borderId="0" xfId="0" applyFont="1" applyAlignment="1" applyProtection="1">
      <alignment vertical="center"/>
    </xf>
    <xf numFmtId="166" fontId="20" fillId="9" borderId="87" xfId="0" applyNumberFormat="1" applyFont="1" applyFill="1" applyBorder="1" applyAlignment="1" applyProtection="1">
      <alignment horizontal="right" vertical="center"/>
    </xf>
    <xf numFmtId="166" fontId="20" fillId="9" borderId="86" xfId="0" applyNumberFormat="1" applyFont="1" applyFill="1" applyBorder="1" applyAlignment="1" applyProtection="1">
      <alignment horizontal="right" vertical="center"/>
    </xf>
    <xf numFmtId="166" fontId="20" fillId="9" borderId="88" xfId="0" applyNumberFormat="1" applyFont="1" applyFill="1" applyBorder="1" applyAlignment="1" applyProtection="1">
      <alignment horizontal="right" vertical="center"/>
    </xf>
    <xf numFmtId="166" fontId="20" fillId="0" borderId="87" xfId="0" applyNumberFormat="1" applyFont="1" applyFill="1" applyBorder="1" applyAlignment="1" applyProtection="1">
      <alignment horizontal="right" vertical="center"/>
    </xf>
    <xf numFmtId="166" fontId="20" fillId="0" borderId="86" xfId="0" applyNumberFormat="1" applyFont="1" applyFill="1" applyBorder="1" applyAlignment="1" applyProtection="1">
      <alignment horizontal="right" vertical="center"/>
    </xf>
    <xf numFmtId="166" fontId="20" fillId="0" borderId="88" xfId="0" applyNumberFormat="1" applyFont="1" applyFill="1" applyBorder="1" applyAlignment="1" applyProtection="1">
      <alignment horizontal="right" vertical="center"/>
    </xf>
    <xf numFmtId="0" fontId="8" fillId="0" borderId="11" xfId="0" applyFont="1" applyBorder="1" applyAlignment="1" applyProtection="1">
      <alignment horizontal="left" vertical="center" indent="1"/>
    </xf>
    <xf numFmtId="0" fontId="16" fillId="5" borderId="63"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6" fillId="5" borderId="195" xfId="0" applyFont="1" applyFill="1" applyBorder="1" applyAlignment="1">
      <alignment horizontal="left" vertical="center" wrapText="1" indent="1"/>
    </xf>
    <xf numFmtId="0" fontId="8" fillId="0" borderId="97" xfId="0" applyFont="1" applyBorder="1" applyAlignment="1" applyProtection="1">
      <alignment horizontal="left" vertical="center" indent="1"/>
    </xf>
    <xf numFmtId="0" fontId="4"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164" fontId="9" fillId="0" borderId="0" xfId="0" applyNumberFormat="1" applyFont="1" applyBorder="1" applyAlignment="1" applyProtection="1">
      <alignment horizontal="left" vertical="center" indent="1"/>
    </xf>
    <xf numFmtId="0" fontId="16" fillId="4" borderId="198" xfId="0" applyFont="1" applyFill="1" applyBorder="1" applyAlignment="1">
      <alignment vertical="center"/>
    </xf>
    <xf numFmtId="0" fontId="1" fillId="2" borderId="32" xfId="0" applyFont="1" applyFill="1" applyBorder="1" applyAlignment="1">
      <alignment horizontal="left" vertical="center" indent="1"/>
    </xf>
    <xf numFmtId="0" fontId="16" fillId="5" borderId="202" xfId="0" applyFont="1" applyFill="1" applyBorder="1" applyAlignment="1">
      <alignment horizontal="left" vertical="center" indent="1"/>
    </xf>
    <xf numFmtId="0" fontId="16" fillId="5" borderId="200" xfId="0" applyFont="1" applyFill="1" applyBorder="1" applyAlignment="1">
      <alignment horizontal="left" vertical="center" indent="1"/>
    </xf>
    <xf numFmtId="0" fontId="16" fillId="5" borderId="201" xfId="0" applyFont="1" applyFill="1" applyBorder="1" applyAlignment="1">
      <alignment vertical="center"/>
    </xf>
    <xf numFmtId="0" fontId="16" fillId="5" borderId="203" xfId="0" applyFont="1" applyFill="1" applyBorder="1" applyAlignment="1">
      <alignment vertical="center"/>
    </xf>
    <xf numFmtId="0" fontId="16" fillId="4" borderId="207" xfId="0" applyFont="1" applyFill="1" applyBorder="1" applyAlignment="1">
      <alignment horizontal="left" vertical="center" indent="1"/>
    </xf>
    <xf numFmtId="0" fontId="16" fillId="4" borderId="205" xfId="0" applyFont="1" applyFill="1" applyBorder="1" applyAlignment="1">
      <alignment horizontal="left" vertical="center" indent="1"/>
    </xf>
    <xf numFmtId="0" fontId="16" fillId="4" borderId="206" xfId="0" applyFont="1" applyFill="1" applyBorder="1" applyAlignment="1">
      <alignment vertical="center"/>
    </xf>
    <xf numFmtId="0" fontId="16" fillId="4" borderId="208" xfId="0" applyFont="1" applyFill="1" applyBorder="1" applyAlignment="1">
      <alignment vertical="center"/>
    </xf>
    <xf numFmtId="166" fontId="9" fillId="0" borderId="0" xfId="0" applyNumberFormat="1" applyFont="1" applyAlignment="1" applyProtection="1">
      <alignment vertical="center"/>
    </xf>
    <xf numFmtId="4" fontId="8" fillId="0" borderId="11" xfId="0" applyNumberFormat="1" applyFont="1" applyBorder="1" applyAlignment="1" applyProtection="1">
      <alignment vertical="center"/>
    </xf>
    <xf numFmtId="2" fontId="8" fillId="0" borderId="11" xfId="0" applyNumberFormat="1" applyFont="1" applyBorder="1" applyAlignment="1" applyProtection="1">
      <alignment vertical="center"/>
    </xf>
    <xf numFmtId="0" fontId="8" fillId="0" borderId="11" xfId="0" applyFont="1" applyBorder="1" applyAlignment="1" applyProtection="1">
      <alignment vertical="center"/>
    </xf>
    <xf numFmtId="0" fontId="30" fillId="0" borderId="11" xfId="0" applyFont="1" applyBorder="1" applyAlignment="1" applyProtection="1">
      <alignment horizontal="center" vertical="center"/>
    </xf>
    <xf numFmtId="0" fontId="10" fillId="0" borderId="0" xfId="0" applyFont="1" applyAlignment="1" applyProtection="1">
      <alignment horizontal="right" vertical="top" wrapText="1"/>
    </xf>
    <xf numFmtId="0" fontId="1" fillId="0" borderId="0" xfId="0" applyFont="1" applyAlignment="1" applyProtection="1">
      <alignment horizontal="right" vertical="center"/>
    </xf>
    <xf numFmtId="0" fontId="15" fillId="0" borderId="86" xfId="0" applyFont="1" applyFill="1" applyBorder="1" applyAlignment="1" applyProtection="1">
      <alignment horizontal="left" vertical="center" indent="1"/>
    </xf>
    <xf numFmtId="0" fontId="15" fillId="0" borderId="86" xfId="0" applyFont="1" applyFill="1" applyBorder="1" applyAlignment="1" applyProtection="1">
      <alignment vertical="center"/>
    </xf>
    <xf numFmtId="0" fontId="9" fillId="0" borderId="86" xfId="0" applyFont="1" applyFill="1" applyBorder="1" applyAlignment="1" applyProtection="1">
      <alignment vertical="center"/>
    </xf>
    <xf numFmtId="0" fontId="22" fillId="0" borderId="86" xfId="0" applyFont="1" applyFill="1" applyBorder="1" applyAlignment="1" applyProtection="1">
      <alignment horizontal="left" vertical="center"/>
    </xf>
    <xf numFmtId="0" fontId="15" fillId="0" borderId="115" xfId="0" applyFont="1" applyFill="1" applyBorder="1" applyAlignment="1" applyProtection="1">
      <alignment horizontal="left" vertical="center" indent="1"/>
    </xf>
    <xf numFmtId="0" fontId="15" fillId="0" borderId="115" xfId="0" applyFont="1" applyFill="1" applyBorder="1" applyAlignment="1" applyProtection="1">
      <alignment vertical="center"/>
    </xf>
    <xf numFmtId="0" fontId="9" fillId="0" borderId="115" xfId="0" applyFont="1" applyFill="1" applyBorder="1" applyAlignment="1" applyProtection="1">
      <alignment vertical="center"/>
    </xf>
    <xf numFmtId="0" fontId="22" fillId="0" borderId="115" xfId="0" applyFont="1" applyFill="1" applyBorder="1" applyAlignment="1" applyProtection="1">
      <alignment horizontal="left" vertical="center"/>
    </xf>
    <xf numFmtId="0" fontId="16" fillId="5" borderId="39" xfId="0" applyFont="1" applyFill="1" applyBorder="1" applyAlignment="1">
      <alignment horizontal="center" vertical="center"/>
    </xf>
    <xf numFmtId="0" fontId="16" fillId="5" borderId="24" xfId="0" applyFont="1" applyFill="1" applyBorder="1" applyAlignment="1">
      <alignment horizontal="center" vertical="center"/>
    </xf>
    <xf numFmtId="0" fontId="16" fillId="4" borderId="36" xfId="0" applyFont="1" applyFill="1" applyBorder="1" applyAlignment="1">
      <alignment horizontal="center" vertical="center"/>
    </xf>
    <xf numFmtId="0" fontId="16" fillId="4" borderId="37" xfId="0" applyFont="1" applyFill="1" applyBorder="1" applyAlignment="1">
      <alignment horizontal="center" vertical="center"/>
    </xf>
    <xf numFmtId="166" fontId="16" fillId="5" borderId="23" xfId="0" applyNumberFormat="1" applyFont="1" applyFill="1" applyBorder="1" applyAlignment="1">
      <alignment horizontal="center" vertical="center"/>
    </xf>
    <xf numFmtId="166" fontId="16" fillId="5" borderId="56" xfId="0" applyNumberFormat="1" applyFont="1" applyFill="1" applyBorder="1" applyAlignment="1">
      <alignment horizontal="center" vertical="center"/>
    </xf>
    <xf numFmtId="166" fontId="11" fillId="5" borderId="97" xfId="1" applyNumberFormat="1" applyFont="1" applyFill="1" applyBorder="1" applyAlignment="1">
      <alignment horizontal="center" vertical="center"/>
    </xf>
    <xf numFmtId="166" fontId="11" fillId="5" borderId="0" xfId="1" applyNumberFormat="1" applyFont="1" applyFill="1" applyBorder="1" applyAlignment="1">
      <alignment horizontal="center" vertical="center"/>
    </xf>
    <xf numFmtId="166" fontId="11" fillId="4" borderId="97" xfId="1" applyNumberFormat="1" applyFont="1" applyFill="1" applyBorder="1" applyAlignment="1">
      <alignment horizontal="center" vertical="center"/>
    </xf>
    <xf numFmtId="166" fontId="11" fillId="4" borderId="0" xfId="1" applyNumberFormat="1" applyFont="1" applyFill="1" applyBorder="1" applyAlignment="1">
      <alignment horizontal="center" vertical="center"/>
    </xf>
    <xf numFmtId="164" fontId="16" fillId="4" borderId="98"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6" fillId="4" borderId="195" xfId="0" applyNumberFormat="1" applyFont="1" applyFill="1" applyBorder="1" applyAlignment="1">
      <alignment horizontal="center" vertical="center"/>
    </xf>
    <xf numFmtId="164" fontId="16" fillId="5" borderId="98" xfId="0" applyNumberFormat="1" applyFont="1" applyFill="1" applyBorder="1" applyAlignment="1">
      <alignment horizontal="center" vertical="center"/>
    </xf>
    <xf numFmtId="164" fontId="16" fillId="5" borderId="0" xfId="0" applyNumberFormat="1" applyFont="1" applyFill="1" applyBorder="1" applyAlignment="1">
      <alignment horizontal="center" vertical="center"/>
    </xf>
    <xf numFmtId="164" fontId="16" fillId="5" borderId="195" xfId="0" applyNumberFormat="1" applyFont="1" applyFill="1" applyBorder="1" applyAlignment="1">
      <alignment horizontal="center" vertical="center"/>
    </xf>
    <xf numFmtId="169" fontId="16" fillId="4" borderId="98" xfId="0" applyNumberFormat="1" applyFont="1" applyFill="1" applyBorder="1" applyAlignment="1">
      <alignment horizontal="center" vertical="center"/>
    </xf>
    <xf numFmtId="169" fontId="16" fillId="4" borderId="0" xfId="0" applyNumberFormat="1" applyFont="1" applyFill="1" applyBorder="1" applyAlignment="1">
      <alignment horizontal="center" vertical="center"/>
    </xf>
    <xf numFmtId="169" fontId="16" fillId="4" borderId="195" xfId="0" applyNumberFormat="1" applyFont="1" applyFill="1" applyBorder="1" applyAlignment="1">
      <alignment horizontal="center" vertical="center"/>
    </xf>
    <xf numFmtId="169" fontId="16" fillId="4" borderId="27" xfId="0" applyNumberFormat="1" applyFont="1" applyFill="1" applyBorder="1" applyAlignment="1">
      <alignment horizontal="center" vertical="center"/>
    </xf>
    <xf numFmtId="169" fontId="16" fillId="4" borderId="78" xfId="0" applyNumberFormat="1" applyFont="1" applyFill="1" applyBorder="1" applyAlignment="1">
      <alignment horizontal="center" vertical="center"/>
    </xf>
    <xf numFmtId="169" fontId="16" fillId="4" borderId="23" xfId="0" applyNumberFormat="1" applyFont="1" applyFill="1" applyBorder="1" applyAlignment="1">
      <alignment horizontal="center" vertical="center"/>
    </xf>
    <xf numFmtId="169" fontId="16" fillId="4" borderId="19" xfId="0" applyNumberFormat="1" applyFont="1" applyFill="1" applyBorder="1" applyAlignment="1">
      <alignment horizontal="center" vertical="center"/>
    </xf>
    <xf numFmtId="167" fontId="16" fillId="4" borderId="98" xfId="0" applyNumberFormat="1" applyFont="1" applyFill="1" applyBorder="1" applyAlignment="1">
      <alignment horizontal="center" vertical="center"/>
    </xf>
    <xf numFmtId="167" fontId="16" fillId="4" borderId="0" xfId="0" applyNumberFormat="1" applyFont="1" applyFill="1" applyBorder="1" applyAlignment="1">
      <alignment horizontal="center" vertical="center"/>
    </xf>
    <xf numFmtId="167" fontId="16" fillId="5" borderId="98" xfId="0" applyNumberFormat="1" applyFont="1" applyFill="1" applyBorder="1" applyAlignment="1">
      <alignment horizontal="center" vertical="center"/>
    </xf>
    <xf numFmtId="167" fontId="16" fillId="5" borderId="0" xfId="0" applyNumberFormat="1" applyFont="1" applyFill="1" applyBorder="1" applyAlignment="1">
      <alignment horizontal="center" vertical="center"/>
    </xf>
    <xf numFmtId="0" fontId="16" fillId="5" borderId="40" xfId="0" applyFont="1" applyFill="1" applyBorder="1" applyAlignment="1">
      <alignment horizontal="center" vertical="center"/>
    </xf>
    <xf numFmtId="0" fontId="16" fillId="5" borderId="41"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24" xfId="0" applyFont="1" applyFill="1" applyBorder="1" applyAlignment="1">
      <alignment horizontal="center" vertical="center"/>
    </xf>
    <xf numFmtId="0" fontId="16" fillId="5" borderId="36" xfId="0" applyFont="1" applyFill="1" applyBorder="1" applyAlignment="1">
      <alignment horizontal="center" vertical="center"/>
    </xf>
    <xf numFmtId="0" fontId="16" fillId="5" borderId="37" xfId="0" applyFont="1" applyFill="1" applyBorder="1" applyAlignment="1">
      <alignment horizontal="center" vertical="center"/>
    </xf>
    <xf numFmtId="0" fontId="16" fillId="4" borderId="204" xfId="0" applyFont="1" applyFill="1" applyBorder="1" applyAlignment="1">
      <alignment horizontal="center" vertical="center"/>
    </xf>
    <xf numFmtId="0" fontId="16" fillId="4" borderId="205" xfId="0" applyFont="1" applyFill="1" applyBorder="1" applyAlignment="1">
      <alignment horizontal="center" vertical="center"/>
    </xf>
    <xf numFmtId="0" fontId="16" fillId="5" borderId="199" xfId="0" applyFont="1" applyFill="1" applyBorder="1" applyAlignment="1">
      <alignment horizontal="center" vertical="center"/>
    </xf>
    <xf numFmtId="0" fontId="16" fillId="5" borderId="200" xfId="0" applyFont="1" applyFill="1" applyBorder="1" applyAlignment="1">
      <alignment horizontal="center" vertical="center"/>
    </xf>
    <xf numFmtId="166" fontId="11" fillId="5" borderId="99" xfId="1" applyNumberFormat="1" applyFont="1" applyFill="1" applyBorder="1" applyAlignment="1">
      <alignment horizontal="center" vertical="center"/>
    </xf>
    <xf numFmtId="166" fontId="11" fillId="4" borderId="99" xfId="1" applyNumberFormat="1" applyFont="1" applyFill="1" applyBorder="1" applyAlignment="1">
      <alignment horizontal="center" vertical="center"/>
    </xf>
    <xf numFmtId="166" fontId="16" fillId="5" borderId="19" xfId="0" applyNumberFormat="1" applyFont="1" applyFill="1" applyBorder="1" applyAlignment="1">
      <alignment horizontal="center" vertical="center"/>
    </xf>
    <xf numFmtId="166" fontId="16" fillId="4" borderId="27" xfId="0" applyNumberFormat="1" applyFont="1" applyFill="1" applyBorder="1" applyAlignment="1">
      <alignment horizontal="center" vertical="center"/>
    </xf>
    <xf numFmtId="166" fontId="16" fillId="4" borderId="78" xfId="0" applyNumberFormat="1" applyFont="1" applyFill="1" applyBorder="1" applyAlignment="1">
      <alignment horizontal="center" vertical="center"/>
    </xf>
    <xf numFmtId="0" fontId="16" fillId="4" borderId="191" xfId="0" applyFont="1" applyFill="1" applyBorder="1" applyAlignment="1">
      <alignment horizontal="left" vertical="center" wrapText="1" indent="1"/>
    </xf>
    <xf numFmtId="0" fontId="16" fillId="4" borderId="192" xfId="0" applyFont="1" applyFill="1" applyBorder="1" applyAlignment="1">
      <alignment horizontal="left" vertical="center" wrapText="1" indent="1"/>
    </xf>
    <xf numFmtId="0" fontId="16" fillId="4" borderId="189" xfId="0" applyFont="1" applyFill="1" applyBorder="1" applyAlignment="1">
      <alignment horizontal="left" vertical="center" wrapText="1" indent="1"/>
    </xf>
    <xf numFmtId="0" fontId="16" fillId="4" borderId="190" xfId="0" applyFont="1" applyFill="1" applyBorder="1" applyAlignment="1">
      <alignment horizontal="left" vertical="center" wrapText="1" indent="1"/>
    </xf>
    <xf numFmtId="0" fontId="16" fillId="5" borderId="189" xfId="0" applyFont="1" applyFill="1" applyBorder="1" applyAlignment="1">
      <alignment horizontal="left" vertical="center" wrapText="1" indent="1"/>
    </xf>
    <xf numFmtId="0" fontId="16" fillId="5" borderId="190" xfId="0" applyFont="1" applyFill="1" applyBorder="1" applyAlignment="1">
      <alignment horizontal="left" vertical="center" wrapText="1" indent="1"/>
    </xf>
    <xf numFmtId="0" fontId="16" fillId="4" borderId="187" xfId="0" applyFont="1" applyFill="1" applyBorder="1" applyAlignment="1">
      <alignment horizontal="left" vertical="center" wrapText="1" indent="1"/>
    </xf>
    <xf numFmtId="0" fontId="16" fillId="4" borderId="188" xfId="0" applyFont="1" applyFill="1" applyBorder="1" applyAlignment="1">
      <alignment horizontal="left" vertical="center" wrapText="1" indent="1"/>
    </xf>
    <xf numFmtId="166" fontId="16" fillId="5" borderId="190" xfId="0" applyNumberFormat="1" applyFont="1" applyFill="1" applyBorder="1" applyAlignment="1">
      <alignment horizontal="right" vertical="center" indent="1"/>
    </xf>
    <xf numFmtId="165" fontId="9" fillId="4" borderId="21" xfId="1" applyNumberFormat="1" applyFont="1" applyFill="1" applyBorder="1" applyAlignment="1">
      <alignment horizontal="right" vertical="center" indent="1"/>
    </xf>
    <xf numFmtId="165" fontId="9" fillId="4" borderId="57" xfId="1" applyNumberFormat="1" applyFont="1" applyFill="1" applyBorder="1" applyAlignment="1">
      <alignment horizontal="right" vertical="center" indent="1"/>
    </xf>
    <xf numFmtId="165" fontId="9" fillId="5" borderId="25" xfId="1" applyNumberFormat="1" applyFont="1" applyFill="1" applyBorder="1" applyAlignment="1">
      <alignment horizontal="right" vertical="center" indent="1"/>
    </xf>
    <xf numFmtId="165" fontId="9" fillId="5" borderId="55" xfId="1" applyNumberFormat="1" applyFont="1" applyFill="1" applyBorder="1" applyAlignment="1">
      <alignment horizontal="right" vertical="center" indent="1"/>
    </xf>
    <xf numFmtId="166" fontId="16" fillId="5" borderId="23" xfId="0" applyNumberFormat="1" applyFont="1" applyFill="1" applyBorder="1" applyAlignment="1">
      <alignment horizontal="right" vertical="center" indent="1"/>
    </xf>
    <xf numFmtId="166" fontId="16" fillId="5" borderId="19" xfId="0" applyNumberFormat="1" applyFont="1" applyFill="1" applyBorder="1" applyAlignment="1">
      <alignment horizontal="right" vertical="center" indent="1"/>
    </xf>
    <xf numFmtId="166" fontId="16" fillId="4" borderId="47" xfId="0" applyNumberFormat="1" applyFont="1" applyFill="1" applyBorder="1" applyAlignment="1">
      <alignment horizontal="right" vertical="center" indent="1"/>
    </xf>
    <xf numFmtId="166" fontId="16" fillId="4" borderId="38" xfId="0" applyNumberFormat="1" applyFont="1" applyFill="1" applyBorder="1" applyAlignment="1">
      <alignment horizontal="right" vertical="center" indent="1"/>
    </xf>
    <xf numFmtId="0" fontId="16" fillId="5" borderId="40" xfId="0" applyFont="1" applyFill="1" applyBorder="1" applyAlignment="1">
      <alignment horizontal="left" vertical="center" wrapText="1" indent="1"/>
    </xf>
    <xf numFmtId="0" fontId="16" fillId="5" borderId="41" xfId="0" applyFont="1" applyFill="1" applyBorder="1" applyAlignment="1">
      <alignment horizontal="left" vertical="center" wrapText="1" indent="1"/>
    </xf>
    <xf numFmtId="0" fontId="16" fillId="5" borderId="42" xfId="0" applyFont="1" applyFill="1" applyBorder="1" applyAlignment="1">
      <alignment horizontal="left" vertical="center" wrapText="1" indent="1"/>
    </xf>
    <xf numFmtId="0" fontId="16" fillId="4" borderId="39" xfId="0" applyFont="1" applyFill="1" applyBorder="1" applyAlignment="1">
      <alignment horizontal="left" vertical="center" wrapText="1" indent="1"/>
    </xf>
    <xf numFmtId="0" fontId="16" fillId="4" borderId="24" xfId="0" applyFont="1" applyFill="1" applyBorder="1" applyAlignment="1">
      <alignment horizontal="left" vertical="center" wrapText="1" indent="1"/>
    </xf>
    <xf numFmtId="0" fontId="16" fillId="4" borderId="19" xfId="0" applyFont="1" applyFill="1" applyBorder="1" applyAlignment="1">
      <alignment horizontal="left" vertical="center" wrapText="1" indent="1"/>
    </xf>
    <xf numFmtId="0" fontId="16" fillId="5" borderId="39" xfId="0" applyFont="1" applyFill="1" applyBorder="1" applyAlignment="1">
      <alignment horizontal="left" vertical="center" wrapText="1" indent="1"/>
    </xf>
    <xf numFmtId="0" fontId="16" fillId="5" borderId="24" xfId="0" applyFont="1" applyFill="1" applyBorder="1" applyAlignment="1">
      <alignment horizontal="left" vertical="center" wrapText="1" indent="1"/>
    </xf>
    <xf numFmtId="0" fontId="16" fillId="5" borderId="19" xfId="0" applyFont="1" applyFill="1" applyBorder="1" applyAlignment="1">
      <alignment horizontal="left" vertical="center" wrapText="1" indent="1"/>
    </xf>
    <xf numFmtId="0" fontId="16" fillId="5" borderId="36" xfId="0" applyFont="1" applyFill="1" applyBorder="1" applyAlignment="1">
      <alignment horizontal="left" vertical="center" wrapText="1" indent="1"/>
    </xf>
    <xf numFmtId="0" fontId="16" fillId="5" borderId="37" xfId="0" applyFont="1" applyFill="1" applyBorder="1" applyAlignment="1">
      <alignment horizontal="left" vertical="center" wrapText="1" indent="1"/>
    </xf>
    <xf numFmtId="0" fontId="16" fillId="5" borderId="38" xfId="0" applyFont="1" applyFill="1" applyBorder="1" applyAlignment="1">
      <alignment horizontal="left" vertical="center" wrapText="1" indent="1"/>
    </xf>
    <xf numFmtId="0" fontId="16" fillId="4" borderId="204" xfId="0" applyFont="1" applyFill="1" applyBorder="1" applyAlignment="1">
      <alignment horizontal="left" vertical="center" wrapText="1" indent="1"/>
    </xf>
    <xf numFmtId="0" fontId="16" fillId="4" borderId="205" xfId="0" applyFont="1" applyFill="1" applyBorder="1" applyAlignment="1">
      <alignment horizontal="left" vertical="center" wrapText="1" indent="1"/>
    </xf>
    <xf numFmtId="0" fontId="16" fillId="4" borderId="206" xfId="0" applyFont="1" applyFill="1" applyBorder="1" applyAlignment="1">
      <alignment horizontal="left" vertical="center" wrapText="1" indent="1"/>
    </xf>
    <xf numFmtId="0" fontId="16" fillId="4" borderId="36" xfId="0" applyFont="1" applyFill="1" applyBorder="1" applyAlignment="1">
      <alignment horizontal="left" vertical="center" wrapText="1" indent="1"/>
    </xf>
    <xf numFmtId="0" fontId="16" fillId="4" borderId="37" xfId="0" applyFont="1" applyFill="1" applyBorder="1" applyAlignment="1">
      <alignment horizontal="left" vertical="center" wrapText="1" indent="1"/>
    </xf>
    <xf numFmtId="0" fontId="16" fillId="4" borderId="38" xfId="0" applyFont="1" applyFill="1" applyBorder="1" applyAlignment="1">
      <alignment horizontal="left" vertical="center" wrapText="1" indent="1"/>
    </xf>
    <xf numFmtId="0" fontId="9" fillId="2" borderId="104" xfId="0" applyFont="1" applyFill="1" applyBorder="1" applyAlignment="1">
      <alignment horizontal="center" vertical="center" textRotation="90"/>
    </xf>
    <xf numFmtId="0" fontId="9" fillId="2" borderId="105" xfId="0" applyFont="1" applyFill="1" applyBorder="1" applyAlignment="1">
      <alignment horizontal="center" vertical="center" textRotation="90"/>
    </xf>
    <xf numFmtId="0" fontId="9" fillId="2" borderId="108" xfId="0" applyFont="1" applyFill="1" applyBorder="1" applyAlignment="1">
      <alignment horizontal="center" vertical="center" textRotation="90"/>
    </xf>
    <xf numFmtId="0" fontId="16" fillId="4" borderId="132" xfId="0" applyFont="1" applyFill="1" applyBorder="1" applyAlignment="1">
      <alignment horizontal="left" vertical="center" wrapText="1" indent="1"/>
    </xf>
    <xf numFmtId="0" fontId="16" fillId="4" borderId="22" xfId="0" applyFont="1" applyFill="1" applyBorder="1" applyAlignment="1">
      <alignment horizontal="left" vertical="center" wrapText="1" indent="1"/>
    </xf>
    <xf numFmtId="0" fontId="16" fillId="4" borderId="18" xfId="0" applyFont="1" applyFill="1" applyBorder="1" applyAlignment="1">
      <alignment horizontal="left" vertical="center" wrapText="1" indent="1"/>
    </xf>
    <xf numFmtId="166" fontId="16" fillId="4" borderId="21" xfId="0" applyNumberFormat="1" applyFont="1" applyFill="1" applyBorder="1" applyAlignment="1">
      <alignment horizontal="right" vertical="center" indent="1"/>
    </xf>
    <xf numFmtId="166" fontId="16" fillId="4" borderId="57" xfId="0" applyNumberFormat="1" applyFont="1" applyFill="1" applyBorder="1" applyAlignment="1">
      <alignment horizontal="right" vertical="center" indent="1"/>
    </xf>
    <xf numFmtId="165" fontId="9" fillId="5" borderId="23" xfId="1" applyNumberFormat="1" applyFont="1" applyFill="1" applyBorder="1" applyAlignment="1">
      <alignment horizontal="right" vertical="center" indent="1"/>
    </xf>
    <xf numFmtId="165" fontId="9" fillId="5" borderId="56" xfId="1" applyNumberFormat="1" applyFont="1" applyFill="1" applyBorder="1" applyAlignment="1">
      <alignment horizontal="right" vertical="center" indent="1"/>
    </xf>
    <xf numFmtId="165" fontId="9" fillId="4" borderId="23" xfId="1" applyNumberFormat="1" applyFont="1" applyFill="1" applyBorder="1" applyAlignment="1">
      <alignment horizontal="right" vertical="center" indent="1"/>
    </xf>
    <xf numFmtId="165" fontId="9" fillId="4" borderId="56" xfId="1" applyNumberFormat="1" applyFont="1" applyFill="1" applyBorder="1" applyAlignment="1">
      <alignment horizontal="right" vertical="center" indent="1"/>
    </xf>
    <xf numFmtId="0" fontId="9" fillId="2" borderId="44" xfId="0" applyFont="1" applyFill="1" applyBorder="1" applyAlignment="1">
      <alignment horizontal="center" vertical="center" textRotation="90"/>
    </xf>
    <xf numFmtId="0" fontId="9" fillId="2" borderId="45" xfId="0" applyFont="1" applyFill="1" applyBorder="1" applyAlignment="1">
      <alignment horizontal="center" vertical="center" textRotation="90"/>
    </xf>
    <xf numFmtId="0" fontId="9" fillId="2" borderId="46" xfId="0" applyFont="1" applyFill="1" applyBorder="1" applyAlignment="1">
      <alignment horizontal="center" vertical="center" textRotation="90"/>
    </xf>
    <xf numFmtId="0" fontId="9" fillId="2" borderId="8" xfId="0" applyFont="1" applyFill="1" applyBorder="1" applyAlignment="1">
      <alignment horizontal="center" vertical="center" textRotation="90"/>
    </xf>
    <xf numFmtId="0" fontId="9" fillId="2" borderId="9" xfId="0" applyFont="1" applyFill="1" applyBorder="1" applyAlignment="1">
      <alignment horizontal="center" vertical="center" textRotation="90"/>
    </xf>
    <xf numFmtId="0" fontId="9" fillId="2" borderId="10" xfId="0" applyFont="1" applyFill="1" applyBorder="1" applyAlignment="1">
      <alignment horizontal="center" vertical="center" textRotation="90"/>
    </xf>
    <xf numFmtId="0" fontId="9" fillId="2" borderId="8" xfId="0" applyFont="1" applyFill="1" applyBorder="1" applyAlignment="1">
      <alignment horizontal="center" vertical="center" textRotation="90" wrapText="1"/>
    </xf>
    <xf numFmtId="164" fontId="16" fillId="5" borderId="23" xfId="0" applyNumberFormat="1" applyFont="1" applyFill="1" applyBorder="1" applyAlignment="1">
      <alignment horizontal="right" vertical="center" indent="1"/>
    </xf>
    <xf numFmtId="164" fontId="16" fillId="5" borderId="19" xfId="0" applyNumberFormat="1" applyFont="1" applyFill="1" applyBorder="1" applyAlignment="1">
      <alignment horizontal="right" vertical="center" indent="1"/>
    </xf>
    <xf numFmtId="164" fontId="16" fillId="5" borderId="47" xfId="0" applyNumberFormat="1" applyFont="1" applyFill="1" applyBorder="1" applyAlignment="1">
      <alignment horizontal="right" vertical="center" indent="1"/>
    </xf>
    <xf numFmtId="164" fontId="16" fillId="5" borderId="38" xfId="0" applyNumberFormat="1" applyFont="1" applyFill="1" applyBorder="1" applyAlignment="1">
      <alignment horizontal="right" vertical="center" indent="1"/>
    </xf>
    <xf numFmtId="164" fontId="16" fillId="4" borderId="207" xfId="0" applyNumberFormat="1" applyFont="1" applyFill="1" applyBorder="1" applyAlignment="1">
      <alignment horizontal="right" vertical="center" indent="1"/>
    </xf>
    <xf numFmtId="164" fontId="16" fillId="4" borderId="206" xfId="0" applyNumberFormat="1" applyFont="1" applyFill="1" applyBorder="1" applyAlignment="1">
      <alignment horizontal="right" vertical="center" indent="1"/>
    </xf>
    <xf numFmtId="165" fontId="9" fillId="4" borderId="27" xfId="1" applyNumberFormat="1" applyFont="1" applyFill="1" applyBorder="1" applyAlignment="1">
      <alignment horizontal="right" vertical="center" indent="1"/>
    </xf>
    <xf numFmtId="165" fontId="9" fillId="4" borderId="79" xfId="1" applyNumberFormat="1" applyFont="1" applyFill="1" applyBorder="1" applyAlignment="1">
      <alignment horizontal="right" vertical="center" indent="1"/>
    </xf>
    <xf numFmtId="166" fontId="16" fillId="5" borderId="25" xfId="0" applyNumberFormat="1" applyFont="1" applyFill="1" applyBorder="1" applyAlignment="1">
      <alignment horizontal="center" vertical="center"/>
    </xf>
    <xf numFmtId="166" fontId="16" fillId="5" borderId="20" xfId="0" applyNumberFormat="1" applyFont="1" applyFill="1" applyBorder="1" applyAlignment="1">
      <alignment horizontal="center" vertical="center"/>
    </xf>
    <xf numFmtId="166" fontId="16" fillId="4" borderId="23" xfId="0" applyNumberFormat="1" applyFont="1" applyFill="1" applyBorder="1" applyAlignment="1">
      <alignment horizontal="center" vertical="center"/>
    </xf>
    <xf numFmtId="166" fontId="16" fillId="4" borderId="19" xfId="0" applyNumberFormat="1" applyFont="1" applyFill="1" applyBorder="1" applyAlignment="1">
      <alignment horizontal="center" vertical="center"/>
    </xf>
    <xf numFmtId="166" fontId="16" fillId="4" borderId="21" xfId="0" applyNumberFormat="1" applyFont="1" applyFill="1" applyBorder="1" applyAlignment="1">
      <alignment horizontal="center" vertical="center"/>
    </xf>
    <xf numFmtId="166" fontId="16" fillId="4" borderId="18" xfId="0" applyNumberFormat="1" applyFont="1" applyFill="1" applyBorder="1" applyAlignment="1">
      <alignment horizontal="center" vertical="center"/>
    </xf>
    <xf numFmtId="166" fontId="16" fillId="5" borderId="47" xfId="0" applyNumberFormat="1" applyFont="1" applyFill="1" applyBorder="1" applyAlignment="1">
      <alignment horizontal="right" vertical="center" indent="1"/>
    </xf>
    <xf numFmtId="166" fontId="16" fillId="5" borderId="38" xfId="0" applyNumberFormat="1" applyFont="1" applyFill="1" applyBorder="1" applyAlignment="1">
      <alignment horizontal="right" vertical="center" indent="1"/>
    </xf>
    <xf numFmtId="166" fontId="16" fillId="4" borderId="207" xfId="0" applyNumberFormat="1" applyFont="1" applyFill="1" applyBorder="1" applyAlignment="1">
      <alignment horizontal="right" vertical="center" indent="1"/>
    </xf>
    <xf numFmtId="166" fontId="16" fillId="4" borderId="206" xfId="0" applyNumberFormat="1" applyFont="1" applyFill="1" applyBorder="1" applyAlignment="1">
      <alignment horizontal="right" vertical="center" indent="1"/>
    </xf>
    <xf numFmtId="166" fontId="16" fillId="4" borderId="23" xfId="0" applyNumberFormat="1" applyFont="1" applyFill="1" applyBorder="1" applyAlignment="1">
      <alignment horizontal="right" vertical="center" indent="1"/>
    </xf>
    <xf numFmtId="166" fontId="16" fillId="4" borderId="19" xfId="0" applyNumberFormat="1" applyFont="1" applyFill="1" applyBorder="1" applyAlignment="1">
      <alignment horizontal="right" vertical="center" indent="1"/>
    </xf>
    <xf numFmtId="164" fontId="16" fillId="4" borderId="47" xfId="0" applyNumberFormat="1" applyFont="1" applyFill="1" applyBorder="1" applyAlignment="1">
      <alignment horizontal="right" vertical="center" indent="1"/>
    </xf>
    <xf numFmtId="164" fontId="16" fillId="4" borderId="38" xfId="0" applyNumberFormat="1" applyFont="1" applyFill="1" applyBorder="1" applyAlignment="1">
      <alignment horizontal="right" vertical="center" indent="1"/>
    </xf>
    <xf numFmtId="164" fontId="16" fillId="4" borderId="23" xfId="0" applyNumberFormat="1" applyFont="1" applyFill="1" applyBorder="1" applyAlignment="1">
      <alignment horizontal="right" vertical="center" indent="1"/>
    </xf>
    <xf numFmtId="164" fontId="16" fillId="4" borderId="19" xfId="0" applyNumberFormat="1" applyFont="1" applyFill="1" applyBorder="1" applyAlignment="1">
      <alignment horizontal="right" vertical="center" indent="1"/>
    </xf>
    <xf numFmtId="166" fontId="19" fillId="5" borderId="67" xfId="0" applyNumberFormat="1" applyFont="1" applyFill="1" applyBorder="1" applyAlignment="1">
      <alignment horizontal="right" vertical="center" indent="1"/>
    </xf>
    <xf numFmtId="166" fontId="19" fillId="5" borderId="82" xfId="0" applyNumberFormat="1" applyFont="1" applyFill="1" applyBorder="1" applyAlignment="1">
      <alignment horizontal="right" vertical="center" indent="1"/>
    </xf>
    <xf numFmtId="166" fontId="16" fillId="5" borderId="41" xfId="0" applyNumberFormat="1" applyFont="1" applyFill="1" applyBorder="1" applyAlignment="1">
      <alignment horizontal="right" vertical="center" indent="1"/>
    </xf>
    <xf numFmtId="166" fontId="16" fillId="5" borderId="42" xfId="0" applyNumberFormat="1" applyFont="1" applyFill="1" applyBorder="1" applyAlignment="1">
      <alignment horizontal="right" vertical="center" indent="1"/>
    </xf>
    <xf numFmtId="166" fontId="16" fillId="5" borderId="50" xfId="0" applyNumberFormat="1" applyFont="1" applyFill="1" applyBorder="1" applyAlignment="1">
      <alignment horizontal="right" vertical="center" indent="1"/>
    </xf>
    <xf numFmtId="166" fontId="16" fillId="5" borderId="51" xfId="0" applyNumberFormat="1" applyFont="1" applyFill="1" applyBorder="1" applyAlignment="1">
      <alignment horizontal="right" vertical="center" indent="1"/>
    </xf>
    <xf numFmtId="166" fontId="16" fillId="5" borderId="49" xfId="0" applyNumberFormat="1" applyFont="1" applyFill="1" applyBorder="1" applyAlignment="1">
      <alignment horizontal="right" vertical="center" indent="1"/>
    </xf>
    <xf numFmtId="166" fontId="16" fillId="4" borderId="24" xfId="0" applyNumberFormat="1" applyFont="1" applyFill="1" applyBorder="1" applyAlignment="1">
      <alignment horizontal="right" vertical="center" indent="1"/>
    </xf>
    <xf numFmtId="166" fontId="16" fillId="4" borderId="49" xfId="0" applyNumberFormat="1" applyFont="1" applyFill="1" applyBorder="1" applyAlignment="1">
      <alignment horizontal="right" vertical="center" indent="1"/>
    </xf>
    <xf numFmtId="0" fontId="17" fillId="0" borderId="64" xfId="0" applyFont="1" applyBorder="1" applyAlignment="1">
      <alignment horizontal="center" vertical="center"/>
    </xf>
    <xf numFmtId="0" fontId="17" fillId="0" borderId="66" xfId="0" applyFont="1" applyBorder="1" applyAlignment="1">
      <alignment horizontal="center" vertical="center"/>
    </xf>
    <xf numFmtId="0" fontId="17" fillId="0" borderId="65" xfId="0" applyFont="1" applyBorder="1" applyAlignment="1">
      <alignment horizontal="center" vertical="center"/>
    </xf>
    <xf numFmtId="166" fontId="16" fillId="4" borderId="37" xfId="0" applyNumberFormat="1" applyFont="1" applyFill="1" applyBorder="1" applyAlignment="1">
      <alignment horizontal="right" vertical="center" indent="1"/>
    </xf>
    <xf numFmtId="166" fontId="16" fillId="4" borderId="48" xfId="0" applyNumberFormat="1" applyFont="1" applyFill="1" applyBorder="1" applyAlignment="1">
      <alignment horizontal="right" vertical="center" indent="1"/>
    </xf>
    <xf numFmtId="166" fontId="16" fillId="5" borderId="24" xfId="0" applyNumberFormat="1" applyFont="1" applyFill="1" applyBorder="1" applyAlignment="1">
      <alignment horizontal="right" vertical="center" indent="1"/>
    </xf>
    <xf numFmtId="166" fontId="19" fillId="5" borderId="81" xfId="0" applyNumberFormat="1" applyFont="1" applyFill="1" applyBorder="1" applyAlignment="1">
      <alignment horizontal="right" vertical="center" indent="1"/>
    </xf>
    <xf numFmtId="0" fontId="16" fillId="4" borderId="59" xfId="0" applyFont="1" applyFill="1" applyBorder="1" applyAlignment="1">
      <alignment horizontal="left" vertical="center" wrapText="1" indent="1"/>
    </xf>
    <xf numFmtId="0" fontId="16" fillId="4" borderId="193" xfId="0" applyFont="1" applyFill="1" applyBorder="1" applyAlignment="1">
      <alignment horizontal="left" vertical="center" wrapText="1" indent="1"/>
    </xf>
    <xf numFmtId="0" fontId="16" fillId="4" borderId="194" xfId="0" applyFont="1" applyFill="1" applyBorder="1" applyAlignment="1">
      <alignment horizontal="left" vertical="center" wrapText="1" indent="1"/>
    </xf>
    <xf numFmtId="0" fontId="16" fillId="5" borderId="60" xfId="0" applyFont="1" applyFill="1" applyBorder="1" applyAlignment="1">
      <alignment horizontal="left" vertical="center" wrapText="1" indent="1"/>
    </xf>
    <xf numFmtId="0" fontId="16" fillId="5" borderId="26" xfId="0" applyFont="1" applyFill="1" applyBorder="1" applyAlignment="1">
      <alignment horizontal="left" vertical="center" wrapText="1" indent="1"/>
    </xf>
    <xf numFmtId="0" fontId="16" fillId="5" borderId="20" xfId="0" applyFont="1" applyFill="1" applyBorder="1" applyAlignment="1">
      <alignment horizontal="left" vertical="center" wrapText="1" indent="1"/>
    </xf>
    <xf numFmtId="166" fontId="16" fillId="5" borderId="25" xfId="0" applyNumberFormat="1" applyFont="1" applyFill="1" applyBorder="1" applyAlignment="1">
      <alignment horizontal="right" vertical="center" indent="1"/>
    </xf>
    <xf numFmtId="166" fontId="16" fillId="5" borderId="20" xfId="0" applyNumberFormat="1" applyFont="1" applyFill="1" applyBorder="1" applyAlignment="1">
      <alignment horizontal="right" vertical="center" indent="1"/>
    </xf>
    <xf numFmtId="164" fontId="16" fillId="5" borderId="25" xfId="0" applyNumberFormat="1" applyFont="1" applyFill="1" applyBorder="1" applyAlignment="1">
      <alignment horizontal="right" vertical="center" indent="1"/>
    </xf>
    <xf numFmtId="164" fontId="16" fillId="5" borderId="20" xfId="0" applyNumberFormat="1" applyFont="1" applyFill="1" applyBorder="1" applyAlignment="1">
      <alignment horizontal="right" vertical="center" indent="1"/>
    </xf>
    <xf numFmtId="0" fontId="16" fillId="5" borderId="59" xfId="0" applyFont="1" applyFill="1" applyBorder="1" applyAlignment="1">
      <alignment horizontal="left" vertical="center" wrapText="1" indent="1"/>
    </xf>
    <xf numFmtId="0" fontId="5" fillId="2" borderId="4" xfId="0" applyFont="1" applyFill="1" applyBorder="1" applyAlignment="1">
      <alignment horizontal="center" vertical="center" textRotation="90"/>
    </xf>
    <xf numFmtId="0" fontId="9" fillId="2" borderId="97" xfId="0" applyFont="1" applyFill="1" applyBorder="1" applyAlignment="1">
      <alignment horizontal="center" vertical="center" textRotation="90"/>
    </xf>
    <xf numFmtId="0" fontId="9" fillId="2" borderId="6" xfId="0" applyFont="1" applyFill="1" applyBorder="1" applyAlignment="1">
      <alignment horizontal="center" vertical="center" textRotation="90"/>
    </xf>
    <xf numFmtId="0" fontId="16" fillId="5" borderId="58" xfId="0" applyFont="1" applyFill="1" applyBorder="1" applyAlignment="1">
      <alignment horizontal="left" vertical="center" wrapText="1" indent="1"/>
    </xf>
    <xf numFmtId="0" fontId="16" fillId="5" borderId="22" xfId="0" applyFont="1" applyFill="1" applyBorder="1" applyAlignment="1">
      <alignment horizontal="left" vertical="center" wrapText="1" indent="1"/>
    </xf>
    <xf numFmtId="0" fontId="16" fillId="5" borderId="18" xfId="0" applyFont="1" applyFill="1" applyBorder="1" applyAlignment="1">
      <alignment horizontal="left" vertical="center" wrapText="1" indent="1"/>
    </xf>
    <xf numFmtId="166" fontId="16" fillId="5" borderId="21" xfId="0" applyNumberFormat="1" applyFont="1" applyFill="1" applyBorder="1" applyAlignment="1">
      <alignment horizontal="right" vertical="center" indent="1"/>
    </xf>
    <xf numFmtId="166" fontId="16" fillId="5" borderId="18" xfId="0" applyNumberFormat="1" applyFont="1" applyFill="1" applyBorder="1" applyAlignment="1">
      <alignment horizontal="right" vertical="center" indent="1"/>
    </xf>
    <xf numFmtId="164" fontId="16" fillId="5" borderId="21" xfId="0" applyNumberFormat="1" applyFont="1" applyFill="1" applyBorder="1" applyAlignment="1">
      <alignment horizontal="right" vertical="center" indent="1"/>
    </xf>
    <xf numFmtId="164" fontId="16" fillId="5" borderId="18" xfId="0" applyNumberFormat="1" applyFont="1" applyFill="1" applyBorder="1" applyAlignment="1">
      <alignment horizontal="right" vertical="center" indent="1"/>
    </xf>
    <xf numFmtId="0" fontId="16" fillId="4" borderId="60" xfId="0" applyFont="1" applyFill="1" applyBorder="1" applyAlignment="1">
      <alignment horizontal="left" vertical="center" wrapText="1" indent="1"/>
    </xf>
    <xf numFmtId="0" fontId="16" fillId="4" borderId="26" xfId="0" applyFont="1" applyFill="1" applyBorder="1" applyAlignment="1">
      <alignment horizontal="left" vertical="center" wrapText="1" indent="1"/>
    </xf>
    <xf numFmtId="0" fontId="16" fillId="4" borderId="20" xfId="0" applyFont="1" applyFill="1" applyBorder="1" applyAlignment="1">
      <alignment horizontal="left" vertical="center" wrapText="1" indent="1"/>
    </xf>
    <xf numFmtId="164" fontId="16" fillId="4" borderId="25" xfId="0" applyNumberFormat="1" applyFont="1" applyFill="1" applyBorder="1" applyAlignment="1">
      <alignment horizontal="right" vertical="center" indent="1"/>
    </xf>
    <xf numFmtId="164" fontId="16" fillId="4" borderId="20" xfId="0" applyNumberFormat="1" applyFont="1" applyFill="1" applyBorder="1" applyAlignment="1">
      <alignment horizontal="right" vertical="center" indent="1"/>
    </xf>
    <xf numFmtId="0" fontId="5" fillId="2" borderId="32" xfId="0" applyFont="1" applyFill="1" applyBorder="1" applyAlignment="1">
      <alignment horizontal="left" vertical="center" wrapText="1" indent="1"/>
    </xf>
    <xf numFmtId="0" fontId="5" fillId="2" borderId="29" xfId="0" applyFont="1" applyFill="1" applyBorder="1" applyAlignment="1">
      <alignment horizontal="left" vertical="center" wrapText="1" indent="1"/>
    </xf>
    <xf numFmtId="166" fontId="16" fillId="4" borderId="25" xfId="0" applyNumberFormat="1" applyFont="1" applyFill="1" applyBorder="1" applyAlignment="1">
      <alignment horizontal="right" vertical="center" indent="1"/>
    </xf>
    <xf numFmtId="166" fontId="16" fillId="4" borderId="20" xfId="0" applyNumberFormat="1" applyFont="1" applyFill="1" applyBorder="1" applyAlignment="1">
      <alignment horizontal="right" vertical="center" indent="1"/>
    </xf>
    <xf numFmtId="166" fontId="29" fillId="5" borderId="23" xfId="0" applyNumberFormat="1" applyFont="1" applyFill="1" applyBorder="1" applyAlignment="1">
      <alignment horizontal="right" vertical="center"/>
    </xf>
    <xf numFmtId="166" fontId="29" fillId="5" borderId="56" xfId="0" applyNumberFormat="1" applyFont="1" applyFill="1" applyBorder="1" applyAlignment="1">
      <alignment horizontal="right" vertical="center"/>
    </xf>
    <xf numFmtId="0" fontId="5" fillId="2" borderId="158" xfId="0" applyFont="1" applyFill="1" applyBorder="1" applyAlignment="1">
      <alignment horizontal="center" vertical="center" textRotation="90"/>
    </xf>
    <xf numFmtId="0" fontId="5" fillId="2" borderId="159" xfId="0" applyFont="1" applyFill="1" applyBorder="1" applyAlignment="1">
      <alignment horizontal="center" vertical="center" textRotation="90"/>
    </xf>
    <xf numFmtId="0" fontId="5" fillId="2" borderId="160" xfId="0" applyFont="1" applyFill="1" applyBorder="1" applyAlignment="1">
      <alignment horizontal="center" vertical="center" textRotation="90"/>
    </xf>
    <xf numFmtId="0" fontId="16" fillId="4" borderId="181"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6" fillId="4" borderId="153" xfId="0" applyFont="1" applyFill="1" applyBorder="1" applyAlignment="1">
      <alignment horizontal="left" vertical="center" wrapText="1" indent="1"/>
    </xf>
    <xf numFmtId="166" fontId="16" fillId="4" borderId="154" xfId="0" applyNumberFormat="1" applyFont="1" applyFill="1" applyBorder="1" applyAlignment="1">
      <alignment horizontal="right" vertical="center" indent="1"/>
    </xf>
    <xf numFmtId="166" fontId="16" fillId="4" borderId="3" xfId="0" applyNumberFormat="1" applyFont="1" applyFill="1" applyBorder="1" applyAlignment="1">
      <alignment horizontal="right" vertical="center" indent="1"/>
    </xf>
    <xf numFmtId="166" fontId="29" fillId="5" borderId="25" xfId="0" applyNumberFormat="1" applyFont="1" applyFill="1" applyBorder="1" applyAlignment="1">
      <alignment horizontal="right" vertical="center"/>
    </xf>
    <xf numFmtId="166" fontId="29" fillId="5" borderId="55" xfId="0" applyNumberFormat="1" applyFont="1" applyFill="1" applyBorder="1" applyAlignment="1">
      <alignment horizontal="right" vertical="center"/>
    </xf>
    <xf numFmtId="166" fontId="29" fillId="4" borderId="23" xfId="0" applyNumberFormat="1" applyFont="1" applyFill="1" applyBorder="1" applyAlignment="1">
      <alignment horizontal="right" vertical="center"/>
    </xf>
    <xf numFmtId="166" fontId="29" fillId="4" borderId="56" xfId="0" applyNumberFormat="1" applyFont="1" applyFill="1" applyBorder="1" applyAlignment="1">
      <alignment horizontal="right" vertical="center"/>
    </xf>
    <xf numFmtId="0" fontId="16" fillId="4" borderId="58" xfId="0" applyFont="1" applyFill="1" applyBorder="1" applyAlignment="1">
      <alignment horizontal="left" vertical="center" wrapText="1" indent="1"/>
    </xf>
    <xf numFmtId="166" fontId="16" fillId="4" borderId="18" xfId="0" applyNumberFormat="1" applyFont="1" applyFill="1" applyBorder="1" applyAlignment="1">
      <alignment horizontal="right" vertical="center" indent="1"/>
    </xf>
    <xf numFmtId="164" fontId="16" fillId="4" borderId="21" xfId="0" applyNumberFormat="1" applyFont="1" applyFill="1" applyBorder="1" applyAlignment="1">
      <alignment horizontal="right" vertical="center" indent="1"/>
    </xf>
    <xf numFmtId="164" fontId="16" fillId="4" borderId="18" xfId="0" applyNumberFormat="1" applyFont="1" applyFill="1" applyBorder="1" applyAlignment="1">
      <alignment horizontal="right" vertical="center" indent="1"/>
    </xf>
    <xf numFmtId="166" fontId="29" fillId="4" borderId="21" xfId="0" applyNumberFormat="1" applyFont="1" applyFill="1" applyBorder="1" applyAlignment="1">
      <alignment horizontal="right" vertical="center"/>
    </xf>
    <xf numFmtId="166" fontId="29" fillId="4" borderId="57" xfId="0" applyNumberFormat="1" applyFont="1" applyFill="1" applyBorder="1" applyAlignment="1">
      <alignment horizontal="right" vertical="center"/>
    </xf>
    <xf numFmtId="169" fontId="16" fillId="5" borderId="23" xfId="0" applyNumberFormat="1" applyFont="1" applyFill="1" applyBorder="1" applyAlignment="1">
      <alignment horizontal="right" vertical="center" indent="1"/>
    </xf>
    <xf numFmtId="169" fontId="16" fillId="5" borderId="19" xfId="0" applyNumberFormat="1" applyFont="1" applyFill="1" applyBorder="1" applyAlignment="1">
      <alignment horizontal="right" vertical="center" indent="1"/>
    </xf>
    <xf numFmtId="168" fontId="16" fillId="5" borderId="23" xfId="0" applyNumberFormat="1" applyFont="1" applyFill="1" applyBorder="1" applyAlignment="1">
      <alignment horizontal="right" vertical="center" indent="1"/>
    </xf>
    <xf numFmtId="168" fontId="16" fillId="5" borderId="19" xfId="0" applyNumberFormat="1" applyFont="1" applyFill="1" applyBorder="1" applyAlignment="1">
      <alignment horizontal="right" vertical="center" indent="1"/>
    </xf>
    <xf numFmtId="0" fontId="10" fillId="0" borderId="0" xfId="0" applyFont="1" applyAlignment="1" applyProtection="1">
      <alignment horizontal="left" vertical="top" wrapText="1"/>
    </xf>
    <xf numFmtId="0" fontId="16" fillId="5" borderId="199" xfId="0" applyFont="1" applyFill="1" applyBorder="1" applyAlignment="1">
      <alignment horizontal="left" vertical="center" wrapText="1" indent="1"/>
    </xf>
    <xf numFmtId="0" fontId="16" fillId="5" borderId="200" xfId="0" applyFont="1" applyFill="1" applyBorder="1" applyAlignment="1">
      <alignment horizontal="left" vertical="center" wrapText="1" indent="1"/>
    </xf>
    <xf numFmtId="0" fontId="16" fillId="5" borderId="201" xfId="0" applyFont="1" applyFill="1" applyBorder="1" applyAlignment="1">
      <alignment horizontal="left" vertical="center" wrapText="1" indent="1"/>
    </xf>
    <xf numFmtId="166" fontId="16" fillId="5" borderId="202" xfId="0" applyNumberFormat="1" applyFont="1" applyFill="1" applyBorder="1" applyAlignment="1">
      <alignment horizontal="right" vertical="center" indent="1"/>
    </xf>
    <xf numFmtId="166" fontId="16" fillId="5" borderId="201" xfId="0" applyNumberFormat="1" applyFont="1" applyFill="1" applyBorder="1" applyAlignment="1">
      <alignment horizontal="right" vertical="center" indent="1"/>
    </xf>
    <xf numFmtId="164" fontId="16" fillId="5" borderId="202" xfId="0" applyNumberFormat="1" applyFont="1" applyFill="1" applyBorder="1" applyAlignment="1">
      <alignment horizontal="right" vertical="center" indent="1"/>
    </xf>
    <xf numFmtId="164" fontId="16" fillId="5" borderId="201" xfId="0" applyNumberFormat="1" applyFont="1" applyFill="1" applyBorder="1" applyAlignment="1">
      <alignment horizontal="right" vertical="center" indent="1"/>
    </xf>
    <xf numFmtId="0" fontId="16" fillId="4" borderId="133" xfId="0" applyFont="1" applyFill="1" applyBorder="1" applyAlignment="1">
      <alignment horizontal="left" vertical="center" wrapText="1" indent="1"/>
    </xf>
    <xf numFmtId="166" fontId="16" fillId="4" borderId="55" xfId="0" applyNumberFormat="1" applyFont="1" applyFill="1" applyBorder="1" applyAlignment="1">
      <alignment horizontal="right" vertical="center" indent="1"/>
    </xf>
    <xf numFmtId="164" fontId="16" fillId="5" borderId="50" xfId="0" applyNumberFormat="1" applyFont="1" applyFill="1" applyBorder="1" applyAlignment="1">
      <alignment horizontal="right" vertical="center" indent="1"/>
    </xf>
    <xf numFmtId="164" fontId="16" fillId="5" borderId="42" xfId="0" applyNumberFormat="1" applyFont="1" applyFill="1" applyBorder="1" applyAlignment="1">
      <alignment horizontal="right" vertical="center" indent="1"/>
    </xf>
    <xf numFmtId="166" fontId="13" fillId="9" borderId="86" xfId="0" applyNumberFormat="1" applyFont="1" applyFill="1" applyBorder="1" applyAlignment="1" applyProtection="1">
      <alignment horizontal="right" vertical="center"/>
    </xf>
    <xf numFmtId="166" fontId="13" fillId="9" borderId="119" xfId="0" applyNumberFormat="1" applyFont="1" applyFill="1" applyBorder="1" applyAlignment="1" applyProtection="1">
      <alignment horizontal="right" vertical="center"/>
    </xf>
    <xf numFmtId="0" fontId="15" fillId="0" borderId="95" xfId="0" applyFont="1" applyFill="1" applyBorder="1" applyAlignment="1" applyProtection="1">
      <alignment horizontal="left" vertical="center" wrapText="1" indent="1"/>
    </xf>
    <xf numFmtId="0" fontId="15" fillId="0" borderId="86" xfId="0" applyFont="1" applyFill="1" applyBorder="1" applyAlignment="1" applyProtection="1">
      <alignment horizontal="left" vertical="center" wrapText="1" indent="1"/>
    </xf>
    <xf numFmtId="0" fontId="15" fillId="0" borderId="88" xfId="0" applyFont="1" applyFill="1" applyBorder="1" applyAlignment="1" applyProtection="1">
      <alignment horizontal="left" vertical="center" wrapText="1" indent="1"/>
    </xf>
    <xf numFmtId="1" fontId="15" fillId="7" borderId="212" xfId="0" applyNumberFormat="1" applyFont="1" applyFill="1" applyBorder="1" applyAlignment="1" applyProtection="1">
      <alignment horizontal="right" vertical="center" indent="1"/>
      <protection locked="0"/>
    </xf>
    <xf numFmtId="1" fontId="15" fillId="7" borderId="213" xfId="0" applyNumberFormat="1" applyFont="1" applyFill="1" applyBorder="1" applyAlignment="1" applyProtection="1">
      <alignment horizontal="right" vertical="center" indent="1"/>
      <protection locked="0"/>
    </xf>
    <xf numFmtId="166" fontId="13" fillId="0" borderId="86" xfId="0" applyNumberFormat="1" applyFont="1" applyFill="1" applyBorder="1" applyAlignment="1" applyProtection="1">
      <alignment horizontal="right" vertical="center"/>
    </xf>
    <xf numFmtId="166" fontId="13" fillId="0" borderId="119" xfId="0" applyNumberFormat="1" applyFont="1" applyFill="1" applyBorder="1" applyAlignment="1" applyProtection="1">
      <alignment horizontal="right" vertical="center"/>
    </xf>
    <xf numFmtId="0" fontId="15" fillId="9" borderId="95" xfId="0" applyFont="1" applyFill="1" applyBorder="1" applyAlignment="1" applyProtection="1">
      <alignment horizontal="left" vertical="center" wrapText="1" indent="1"/>
    </xf>
    <xf numFmtId="0" fontId="15" fillId="9" borderId="86" xfId="0" applyFont="1" applyFill="1" applyBorder="1" applyAlignment="1" applyProtection="1">
      <alignment horizontal="left" vertical="center" wrapText="1" indent="1"/>
    </xf>
    <xf numFmtId="0" fontId="15" fillId="9" borderId="88" xfId="0" applyFont="1" applyFill="1" applyBorder="1" applyAlignment="1" applyProtection="1">
      <alignment horizontal="left" vertical="center" wrapText="1" indent="1"/>
    </xf>
    <xf numFmtId="4" fontId="15" fillId="7" borderId="27" xfId="0" applyNumberFormat="1" applyFont="1" applyFill="1" applyBorder="1" applyAlignment="1" applyProtection="1">
      <alignment horizontal="right" vertical="center" indent="1"/>
      <protection locked="0"/>
    </xf>
    <xf numFmtId="4" fontId="15" fillId="7" borderId="77" xfId="0" applyNumberFormat="1" applyFont="1" applyFill="1" applyBorder="1" applyAlignment="1" applyProtection="1">
      <alignment horizontal="right" vertical="center" indent="1"/>
      <protection locked="0"/>
    </xf>
    <xf numFmtId="166" fontId="11" fillId="5" borderId="2" xfId="0" applyNumberFormat="1" applyFont="1" applyFill="1" applyBorder="1" applyAlignment="1" applyProtection="1">
      <alignment horizontal="right" vertical="center"/>
    </xf>
    <xf numFmtId="166" fontId="11" fillId="5" borderId="3" xfId="0" applyNumberFormat="1" applyFont="1" applyFill="1" applyBorder="1" applyAlignment="1" applyProtection="1">
      <alignment horizontal="right" vertical="center"/>
    </xf>
    <xf numFmtId="0" fontId="10" fillId="2" borderId="4" xfId="0" applyFont="1" applyFill="1" applyBorder="1" applyAlignment="1" applyProtection="1">
      <alignment horizontal="center" vertical="center" textRotation="90" wrapText="1"/>
    </xf>
    <xf numFmtId="0" fontId="10" fillId="2" borderId="6" xfId="0" applyFont="1" applyFill="1" applyBorder="1" applyAlignment="1" applyProtection="1">
      <alignment horizontal="center" vertical="center" textRotation="90" wrapText="1"/>
    </xf>
    <xf numFmtId="0" fontId="27" fillId="0" borderId="0" xfId="0" applyFont="1" applyBorder="1" applyAlignment="1" applyProtection="1">
      <alignment horizontal="center" vertical="center" wrapText="1"/>
    </xf>
    <xf numFmtId="169" fontId="15" fillId="7" borderId="23" xfId="0" applyNumberFormat="1" applyFont="1" applyFill="1" applyBorder="1" applyAlignment="1" applyProtection="1">
      <alignment horizontal="right" vertical="center"/>
      <protection locked="0"/>
    </xf>
    <xf numFmtId="169" fontId="15" fillId="7" borderId="24" xfId="0" applyNumberFormat="1" applyFont="1" applyFill="1" applyBorder="1" applyAlignment="1" applyProtection="1">
      <alignment horizontal="right" vertical="center"/>
      <protection locked="0"/>
    </xf>
    <xf numFmtId="166" fontId="20" fillId="0" borderId="178" xfId="0" applyNumberFormat="1" applyFont="1" applyFill="1" applyBorder="1" applyAlignment="1" applyProtection="1">
      <alignment horizontal="right" vertical="center"/>
    </xf>
    <xf numFmtId="166" fontId="20" fillId="0" borderId="165" xfId="0" applyNumberFormat="1" applyFont="1" applyFill="1" applyBorder="1" applyAlignment="1" applyProtection="1">
      <alignment horizontal="right" vertical="center"/>
    </xf>
    <xf numFmtId="166" fontId="20" fillId="0" borderId="176" xfId="0" applyNumberFormat="1" applyFont="1" applyFill="1" applyBorder="1" applyAlignment="1" applyProtection="1">
      <alignment horizontal="right" vertical="center"/>
    </xf>
    <xf numFmtId="166" fontId="13" fillId="0" borderId="178" xfId="0" applyNumberFormat="1" applyFont="1" applyFill="1" applyBorder="1" applyAlignment="1" applyProtection="1">
      <alignment horizontal="right" vertical="center"/>
    </xf>
    <xf numFmtId="166" fontId="13" fillId="0" borderId="167" xfId="0" applyNumberFormat="1" applyFont="1" applyFill="1" applyBorder="1" applyAlignment="1" applyProtection="1">
      <alignment horizontal="right" vertical="center"/>
    </xf>
    <xf numFmtId="0" fontId="15" fillId="0" borderId="164" xfId="0" applyFont="1" applyBorder="1" applyAlignment="1" applyProtection="1">
      <alignment horizontal="left" vertical="center" wrapText="1" indent="1"/>
    </xf>
    <xf numFmtId="0" fontId="15" fillId="0" borderId="165" xfId="0" applyFont="1" applyBorder="1" applyAlignment="1" applyProtection="1">
      <alignment horizontal="left" vertical="center" wrapText="1" indent="1"/>
    </xf>
    <xf numFmtId="0" fontId="15" fillId="0" borderId="166" xfId="0" applyFont="1" applyBorder="1" applyAlignment="1" applyProtection="1">
      <alignment horizontal="left" vertical="center" wrapText="1" indent="1"/>
    </xf>
    <xf numFmtId="0" fontId="5" fillId="2" borderId="104" xfId="0" applyFont="1" applyFill="1" applyBorder="1" applyAlignment="1" applyProtection="1">
      <alignment horizontal="center" vertical="center" textRotation="90"/>
    </xf>
    <xf numFmtId="0" fontId="9" fillId="2" borderId="105" xfId="0" applyFont="1" applyFill="1" applyBorder="1" applyAlignment="1" applyProtection="1">
      <alignment horizontal="center" vertical="center" textRotation="90"/>
    </xf>
    <xf numFmtId="0" fontId="9" fillId="2" borderId="108" xfId="0" applyFont="1" applyFill="1" applyBorder="1" applyAlignment="1" applyProtection="1">
      <alignment horizontal="center" vertical="center" textRotation="90"/>
    </xf>
    <xf numFmtId="0" fontId="4" fillId="2" borderId="158" xfId="0" applyFont="1" applyFill="1" applyBorder="1" applyAlignment="1" applyProtection="1">
      <alignment horizontal="center" vertical="center" textRotation="90"/>
    </xf>
    <xf numFmtId="0" fontId="5" fillId="2" borderId="159" xfId="0" applyFont="1" applyFill="1" applyBorder="1" applyAlignment="1" applyProtection="1">
      <alignment horizontal="center" vertical="center" textRotation="90"/>
    </xf>
    <xf numFmtId="0" fontId="5" fillId="2" borderId="160" xfId="0" applyFont="1" applyFill="1" applyBorder="1" applyAlignment="1" applyProtection="1">
      <alignment horizontal="center" vertical="center" textRotation="90"/>
    </xf>
    <xf numFmtId="0" fontId="15" fillId="9" borderId="164" xfId="0" applyFont="1" applyFill="1" applyBorder="1" applyAlignment="1" applyProtection="1">
      <alignment horizontal="left" vertical="center" wrapText="1" indent="1"/>
    </xf>
    <xf numFmtId="0" fontId="15" fillId="9" borderId="165" xfId="0" applyFont="1" applyFill="1" applyBorder="1" applyAlignment="1" applyProtection="1">
      <alignment horizontal="left" vertical="center" wrapText="1" indent="1"/>
    </xf>
    <xf numFmtId="0" fontId="15" fillId="9" borderId="166" xfId="0" applyFont="1" applyFill="1" applyBorder="1" applyAlignment="1" applyProtection="1">
      <alignment horizontal="left" vertical="center" wrapText="1" indent="1"/>
    </xf>
    <xf numFmtId="166" fontId="20" fillId="9" borderId="178" xfId="0" applyNumberFormat="1" applyFont="1" applyFill="1" applyBorder="1" applyAlignment="1" applyProtection="1">
      <alignment horizontal="right" vertical="center"/>
    </xf>
    <xf numFmtId="166" fontId="20" fillId="9" borderId="165" xfId="0" applyNumberFormat="1" applyFont="1" applyFill="1" applyBorder="1" applyAlignment="1" applyProtection="1">
      <alignment horizontal="right" vertical="center"/>
    </xf>
    <xf numFmtId="166" fontId="20" fillId="9" borderId="176" xfId="0" applyNumberFormat="1" applyFont="1" applyFill="1" applyBorder="1" applyAlignment="1" applyProtection="1">
      <alignment horizontal="right" vertical="center"/>
    </xf>
    <xf numFmtId="166" fontId="13" fillId="9" borderId="178" xfId="0" applyNumberFormat="1" applyFont="1" applyFill="1" applyBorder="1" applyAlignment="1" applyProtection="1">
      <alignment horizontal="right" vertical="center"/>
    </xf>
    <xf numFmtId="166" fontId="13" fillId="9" borderId="167" xfId="0" applyNumberFormat="1" applyFont="1" applyFill="1" applyBorder="1" applyAlignment="1" applyProtection="1">
      <alignment horizontal="right" vertical="center"/>
    </xf>
    <xf numFmtId="0" fontId="15" fillId="9" borderId="121" xfId="0" applyFont="1" applyFill="1" applyBorder="1" applyAlignment="1" applyProtection="1">
      <alignment horizontal="left" vertical="center" wrapText="1" indent="1"/>
    </xf>
    <xf numFmtId="0" fontId="15" fillId="9" borderId="122" xfId="0" applyFont="1" applyFill="1" applyBorder="1" applyAlignment="1" applyProtection="1">
      <alignment horizontal="left" vertical="center" wrapText="1" indent="1"/>
    </xf>
    <xf numFmtId="0" fontId="15" fillId="9" borderId="177" xfId="0" applyFont="1" applyFill="1" applyBorder="1" applyAlignment="1" applyProtection="1">
      <alignment horizontal="left" vertical="center" wrapText="1" indent="1"/>
    </xf>
    <xf numFmtId="166" fontId="15" fillId="7" borderId="25" xfId="0" applyNumberFormat="1" applyFont="1" applyFill="1" applyBorder="1" applyAlignment="1" applyProtection="1">
      <alignment horizontal="right" vertical="center"/>
      <protection locked="0"/>
    </xf>
    <xf numFmtId="166" fontId="15" fillId="7" borderId="26" xfId="0" applyNumberFormat="1" applyFont="1" applyFill="1" applyBorder="1" applyAlignment="1" applyProtection="1">
      <alignment horizontal="right" vertical="center"/>
      <protection locked="0"/>
    </xf>
    <xf numFmtId="166" fontId="20" fillId="9" borderId="179" xfId="0" applyNumberFormat="1" applyFont="1" applyFill="1" applyBorder="1" applyAlignment="1" applyProtection="1">
      <alignment horizontal="right" vertical="center"/>
    </xf>
    <xf numFmtId="166" fontId="20" fillId="9" borderId="122" xfId="0" applyNumberFormat="1" applyFont="1" applyFill="1" applyBorder="1" applyAlignment="1" applyProtection="1">
      <alignment horizontal="right" vertical="center"/>
    </xf>
    <xf numFmtId="166" fontId="20" fillId="9" borderId="177" xfId="0" applyNumberFormat="1" applyFont="1" applyFill="1" applyBorder="1" applyAlignment="1" applyProtection="1">
      <alignment horizontal="right" vertical="center"/>
    </xf>
    <xf numFmtId="166" fontId="13" fillId="9" borderId="122" xfId="0" applyNumberFormat="1" applyFont="1" applyFill="1" applyBorder="1" applyAlignment="1" applyProtection="1">
      <alignment horizontal="right" vertical="center"/>
    </xf>
    <xf numFmtId="166" fontId="13" fillId="9" borderId="168" xfId="0" applyNumberFormat="1" applyFont="1" applyFill="1" applyBorder="1" applyAlignment="1" applyProtection="1">
      <alignment horizontal="right" vertical="center"/>
    </xf>
    <xf numFmtId="0" fontId="15" fillId="9" borderId="176" xfId="0" applyFont="1" applyFill="1" applyBorder="1" applyAlignment="1" applyProtection="1">
      <alignment horizontal="left" vertical="center" wrapText="1" indent="1"/>
    </xf>
    <xf numFmtId="166" fontId="13" fillId="9" borderId="165" xfId="0" applyNumberFormat="1" applyFont="1" applyFill="1" applyBorder="1" applyAlignment="1" applyProtection="1">
      <alignment horizontal="right" vertical="center"/>
    </xf>
    <xf numFmtId="0" fontId="15" fillId="0" borderId="176" xfId="0" applyFont="1" applyBorder="1" applyAlignment="1" applyProtection="1">
      <alignment horizontal="left" vertical="center" wrapText="1" indent="1"/>
    </xf>
    <xf numFmtId="166" fontId="13" fillId="0" borderId="165" xfId="0" applyNumberFormat="1" applyFont="1" applyFill="1" applyBorder="1" applyAlignment="1" applyProtection="1">
      <alignment horizontal="right" vertical="center"/>
    </xf>
    <xf numFmtId="166" fontId="15" fillId="7" borderId="23" xfId="0" applyNumberFormat="1" applyFont="1" applyFill="1" applyBorder="1" applyAlignment="1" applyProtection="1">
      <alignment horizontal="right" vertical="center"/>
      <protection locked="0"/>
    </xf>
    <xf numFmtId="166" fontId="15" fillId="7" borderId="24" xfId="0" applyNumberFormat="1" applyFont="1" applyFill="1" applyBorder="1" applyAlignment="1" applyProtection="1">
      <alignment horizontal="right" vertical="center"/>
      <protection locked="0"/>
    </xf>
    <xf numFmtId="166" fontId="20" fillId="9" borderId="174" xfId="0" applyNumberFormat="1" applyFont="1" applyFill="1" applyBorder="1" applyAlignment="1" applyProtection="1">
      <alignment horizontal="right" vertical="center"/>
    </xf>
    <xf numFmtId="166" fontId="20" fillId="9" borderId="172" xfId="0" applyNumberFormat="1" applyFont="1" applyFill="1" applyBorder="1" applyAlignment="1" applyProtection="1">
      <alignment horizontal="right" vertical="center"/>
    </xf>
    <xf numFmtId="166" fontId="20" fillId="9" borderId="173" xfId="0" applyNumberFormat="1" applyFont="1" applyFill="1" applyBorder="1" applyAlignment="1" applyProtection="1">
      <alignment horizontal="right" vertical="center"/>
    </xf>
    <xf numFmtId="166" fontId="13" fillId="9" borderId="172" xfId="0" applyNumberFormat="1" applyFont="1" applyFill="1" applyBorder="1" applyAlignment="1" applyProtection="1">
      <alignment horizontal="right" vertical="center"/>
    </xf>
    <xf numFmtId="166" fontId="13" fillId="9" borderId="175" xfId="0" applyNumberFormat="1" applyFont="1" applyFill="1" applyBorder="1" applyAlignment="1" applyProtection="1">
      <alignment horizontal="right" vertical="center"/>
    </xf>
    <xf numFmtId="0" fontId="15" fillId="0" borderId="161" xfId="0" applyFont="1" applyBorder="1" applyAlignment="1" applyProtection="1">
      <alignment horizontal="left" vertical="center" wrapText="1" indent="1"/>
    </xf>
    <xf numFmtId="0" fontId="15" fillId="0" borderId="162" xfId="0" applyFont="1" applyBorder="1" applyAlignment="1" applyProtection="1">
      <alignment horizontal="left" vertical="center" wrapText="1" indent="1"/>
    </xf>
    <xf numFmtId="0" fontId="15" fillId="0" borderId="170" xfId="0" applyFont="1" applyBorder="1" applyAlignment="1" applyProtection="1">
      <alignment horizontal="left" vertical="center" wrapText="1" indent="1"/>
    </xf>
    <xf numFmtId="166" fontId="20" fillId="0" borderId="169" xfId="0" applyNumberFormat="1" applyFont="1" applyFill="1" applyBorder="1" applyAlignment="1" applyProtection="1">
      <alignment horizontal="right" vertical="center"/>
    </xf>
    <xf numFmtId="166" fontId="20" fillId="0" borderId="162" xfId="0" applyNumberFormat="1" applyFont="1" applyFill="1" applyBorder="1" applyAlignment="1" applyProtection="1">
      <alignment horizontal="right" vertical="center"/>
    </xf>
    <xf numFmtId="166" fontId="20" fillId="0" borderId="170" xfId="0" applyNumberFormat="1" applyFont="1" applyFill="1" applyBorder="1" applyAlignment="1" applyProtection="1">
      <alignment horizontal="right" vertical="center"/>
    </xf>
    <xf numFmtId="166" fontId="13" fillId="0" borderId="162" xfId="0" applyNumberFormat="1" applyFont="1" applyFill="1" applyBorder="1" applyAlignment="1" applyProtection="1">
      <alignment horizontal="right" vertical="center"/>
    </xf>
    <xf numFmtId="166" fontId="13" fillId="0" borderId="163" xfId="0" applyNumberFormat="1" applyFont="1" applyFill="1" applyBorder="1" applyAlignment="1" applyProtection="1">
      <alignment horizontal="right" vertical="center"/>
    </xf>
    <xf numFmtId="0" fontId="15" fillId="0" borderId="91" xfId="0" applyFont="1" applyBorder="1" applyAlignment="1" applyProtection="1">
      <alignment horizontal="left" vertical="center" wrapText="1" indent="1"/>
    </xf>
    <xf numFmtId="0" fontId="15" fillId="0" borderId="92" xfId="0" applyFont="1" applyBorder="1" applyAlignment="1" applyProtection="1">
      <alignment horizontal="left" vertical="center" wrapText="1" indent="1"/>
    </xf>
    <xf numFmtId="0" fontId="15" fillId="0" borderId="94" xfId="0" applyFont="1" applyBorder="1" applyAlignment="1" applyProtection="1">
      <alignment horizontal="left" vertical="center" wrapText="1" indent="1"/>
    </xf>
    <xf numFmtId="1" fontId="15" fillId="7" borderId="47" xfId="0" applyNumberFormat="1" applyFont="1" applyFill="1" applyBorder="1" applyAlignment="1" applyProtection="1">
      <alignment horizontal="right" vertical="center" indent="1"/>
      <protection locked="0"/>
    </xf>
    <xf numFmtId="1" fontId="15" fillId="7" borderId="37" xfId="0" applyNumberFormat="1" applyFont="1" applyFill="1" applyBorder="1" applyAlignment="1" applyProtection="1">
      <alignment horizontal="right" vertical="center" indent="1"/>
      <protection locked="0"/>
    </xf>
    <xf numFmtId="166" fontId="20" fillId="0" borderId="93" xfId="0" applyNumberFormat="1" applyFont="1" applyFill="1" applyBorder="1" applyAlignment="1" applyProtection="1">
      <alignment horizontal="right" vertical="center"/>
    </xf>
    <xf numFmtId="166" fontId="20" fillId="0" borderId="92" xfId="0" applyNumberFormat="1" applyFont="1" applyFill="1" applyBorder="1" applyAlignment="1" applyProtection="1">
      <alignment horizontal="right" vertical="center"/>
    </xf>
    <xf numFmtId="166" fontId="20" fillId="0" borderId="94" xfId="0" applyNumberFormat="1" applyFont="1" applyFill="1" applyBorder="1" applyAlignment="1" applyProtection="1">
      <alignment horizontal="right" vertical="center"/>
    </xf>
    <xf numFmtId="166" fontId="13" fillId="0" borderId="92" xfId="0" applyNumberFormat="1" applyFont="1" applyFill="1" applyBorder="1" applyAlignment="1" applyProtection="1">
      <alignment horizontal="right" vertical="center"/>
    </xf>
    <xf numFmtId="166" fontId="13" fillId="0" borderId="107" xfId="0" applyNumberFormat="1" applyFont="1" applyFill="1" applyBorder="1" applyAlignment="1" applyProtection="1">
      <alignment horizontal="right" vertical="center"/>
    </xf>
    <xf numFmtId="1" fontId="15" fillId="7" borderId="23" xfId="0" applyNumberFormat="1" applyFont="1" applyFill="1" applyBorder="1" applyAlignment="1" applyProtection="1">
      <alignment horizontal="right" vertical="center" indent="1"/>
      <protection locked="0"/>
    </xf>
    <xf numFmtId="1" fontId="15" fillId="7" borderId="24" xfId="0" applyNumberFormat="1" applyFont="1" applyFill="1" applyBorder="1" applyAlignment="1" applyProtection="1">
      <alignment horizontal="right" vertical="center" indent="1"/>
      <protection locked="0"/>
    </xf>
    <xf numFmtId="166" fontId="20" fillId="9" borderId="87" xfId="0" applyNumberFormat="1" applyFont="1" applyFill="1" applyBorder="1" applyAlignment="1" applyProtection="1">
      <alignment horizontal="right" vertical="center"/>
    </xf>
    <xf numFmtId="166" fontId="20" fillId="9" borderId="86" xfId="0" applyNumberFormat="1" applyFont="1" applyFill="1" applyBorder="1" applyAlignment="1" applyProtection="1">
      <alignment horizontal="right" vertical="center"/>
    </xf>
    <xf numFmtId="166" fontId="20" fillId="9" borderId="88" xfId="0" applyNumberFormat="1" applyFont="1" applyFill="1" applyBorder="1" applyAlignment="1" applyProtection="1">
      <alignment horizontal="right" vertical="center"/>
    </xf>
    <xf numFmtId="0" fontId="11" fillId="8" borderId="1" xfId="0" applyFont="1" applyFill="1" applyBorder="1" applyAlignment="1" applyProtection="1">
      <alignment horizontal="left" vertical="center" wrapText="1" indent="1"/>
    </xf>
    <xf numFmtId="0" fontId="11" fillId="8" borderId="2" xfId="0" applyFont="1" applyFill="1" applyBorder="1" applyAlignment="1" applyProtection="1">
      <alignment horizontal="left" vertical="center" indent="1"/>
    </xf>
    <xf numFmtId="0" fontId="11" fillId="8" borderId="3" xfId="0" applyFont="1" applyFill="1" applyBorder="1" applyAlignment="1" applyProtection="1">
      <alignment horizontal="left" vertical="center" indent="1"/>
    </xf>
    <xf numFmtId="169" fontId="15" fillId="7" borderId="21" xfId="0" applyNumberFormat="1" applyFont="1" applyFill="1" applyBorder="1" applyAlignment="1" applyProtection="1">
      <alignment horizontal="right" vertical="center"/>
      <protection locked="0"/>
    </xf>
    <xf numFmtId="169" fontId="15" fillId="7" borderId="22" xfId="0" applyNumberFormat="1" applyFont="1" applyFill="1" applyBorder="1" applyAlignment="1" applyProtection="1">
      <alignment horizontal="right" vertical="center"/>
      <protection locked="0"/>
    </xf>
    <xf numFmtId="1" fontId="15" fillId="7" borderId="50" xfId="0" applyNumberFormat="1" applyFont="1" applyFill="1" applyBorder="1" applyAlignment="1" applyProtection="1">
      <alignment horizontal="right" vertical="center" indent="1"/>
      <protection locked="0"/>
    </xf>
    <xf numFmtId="1" fontId="15" fillId="7" borderId="41" xfId="0" applyNumberFormat="1" applyFont="1" applyFill="1" applyBorder="1" applyAlignment="1" applyProtection="1">
      <alignment horizontal="right" vertical="center" indent="1"/>
      <protection locked="0"/>
    </xf>
    <xf numFmtId="0" fontId="15" fillId="9" borderId="171" xfId="0" applyFont="1" applyFill="1" applyBorder="1" applyAlignment="1" applyProtection="1">
      <alignment horizontal="left" vertical="center" wrapText="1" indent="1"/>
    </xf>
    <xf numFmtId="0" fontId="15" fillId="9" borderId="172" xfId="0" applyFont="1" applyFill="1" applyBorder="1" applyAlignment="1" applyProtection="1">
      <alignment horizontal="left" vertical="center" wrapText="1" indent="1"/>
    </xf>
    <xf numFmtId="0" fontId="15" fillId="9" borderId="173" xfId="0" applyFont="1" applyFill="1" applyBorder="1" applyAlignment="1" applyProtection="1">
      <alignment horizontal="left" vertical="center" wrapText="1" indent="1"/>
    </xf>
    <xf numFmtId="0" fontId="10" fillId="8" borderId="11" xfId="0" applyFont="1" applyFill="1" applyBorder="1" applyAlignment="1" applyProtection="1">
      <alignment horizontal="left" vertical="center" wrapText="1" indent="1"/>
    </xf>
    <xf numFmtId="0" fontId="10" fillId="8" borderId="5" xfId="0" applyFont="1" applyFill="1" applyBorder="1" applyAlignment="1" applyProtection="1">
      <alignment horizontal="left" vertical="center" wrapText="1" indent="1"/>
    </xf>
    <xf numFmtId="166" fontId="13" fillId="0" borderId="110" xfId="0" applyNumberFormat="1" applyFont="1" applyFill="1" applyBorder="1" applyAlignment="1" applyProtection="1">
      <alignment horizontal="right" vertical="center"/>
    </xf>
    <xf numFmtId="166" fontId="13" fillId="0" borderId="113" xfId="0" applyNumberFormat="1" applyFont="1" applyFill="1" applyBorder="1" applyAlignment="1" applyProtection="1">
      <alignment horizontal="right" vertical="center"/>
    </xf>
    <xf numFmtId="166" fontId="13" fillId="9" borderId="110" xfId="0" applyNumberFormat="1" applyFont="1" applyFill="1" applyBorder="1" applyAlignment="1" applyProtection="1">
      <alignment horizontal="right" vertical="center"/>
    </xf>
    <xf numFmtId="166" fontId="13" fillId="9" borderId="113" xfId="0" applyNumberFormat="1" applyFont="1" applyFill="1" applyBorder="1" applyAlignment="1" applyProtection="1">
      <alignment horizontal="right" vertical="center"/>
    </xf>
    <xf numFmtId="164" fontId="11" fillId="5" borderId="34" xfId="0" applyNumberFormat="1" applyFont="1" applyFill="1" applyBorder="1" applyAlignment="1" applyProtection="1">
      <alignment horizontal="right" vertical="center"/>
    </xf>
    <xf numFmtId="164" fontId="11" fillId="5" borderId="7" xfId="0" applyNumberFormat="1" applyFont="1" applyFill="1" applyBorder="1" applyAlignment="1" applyProtection="1">
      <alignment horizontal="right" vertical="center"/>
    </xf>
    <xf numFmtId="166" fontId="8" fillId="0" borderId="128" xfId="0" applyNumberFormat="1" applyFont="1" applyBorder="1" applyAlignment="1" applyProtection="1">
      <alignment horizontal="right" vertical="center"/>
    </xf>
    <xf numFmtId="166" fontId="8" fillId="0" borderId="129" xfId="0" applyNumberFormat="1" applyFont="1" applyBorder="1" applyAlignment="1" applyProtection="1">
      <alignment horizontal="right" vertical="center"/>
    </xf>
    <xf numFmtId="0" fontId="0" fillId="0" borderId="0" xfId="0" applyAlignment="1" applyProtection="1">
      <alignment horizontal="left" vertical="top"/>
    </xf>
    <xf numFmtId="0" fontId="15" fillId="0" borderId="95" xfId="0" applyFont="1" applyBorder="1" applyAlignment="1" applyProtection="1">
      <alignment horizontal="left" vertical="center" wrapText="1" indent="1"/>
    </xf>
    <xf numFmtId="0" fontId="15" fillId="0" borderId="86" xfId="0" applyFont="1" applyBorder="1" applyAlignment="1" applyProtection="1">
      <alignment horizontal="left" vertical="center" wrapText="1" indent="1"/>
    </xf>
    <xf numFmtId="0" fontId="15" fillId="0" borderId="88" xfId="0" applyFont="1" applyBorder="1" applyAlignment="1" applyProtection="1">
      <alignment horizontal="left" vertical="center" wrapText="1" indent="1"/>
    </xf>
    <xf numFmtId="166" fontId="20" fillId="0" borderId="87" xfId="0" applyNumberFormat="1" applyFont="1" applyFill="1" applyBorder="1" applyAlignment="1" applyProtection="1">
      <alignment horizontal="right" vertical="center"/>
    </xf>
    <xf numFmtId="166" fontId="20" fillId="0" borderId="86" xfId="0" applyNumberFormat="1" applyFont="1" applyFill="1" applyBorder="1" applyAlignment="1" applyProtection="1">
      <alignment horizontal="right" vertical="center"/>
    </xf>
    <xf numFmtId="166" fontId="20" fillId="0" borderId="88" xfId="0" applyNumberFormat="1" applyFont="1" applyFill="1" applyBorder="1" applyAlignment="1" applyProtection="1">
      <alignment horizontal="right" vertical="center"/>
    </xf>
    <xf numFmtId="1" fontId="15" fillId="7" borderId="209" xfId="0" applyNumberFormat="1" applyFont="1" applyFill="1" applyBorder="1" applyAlignment="1" applyProtection="1">
      <alignment horizontal="right" vertical="center" indent="1"/>
      <protection locked="0"/>
    </xf>
    <xf numFmtId="1" fontId="15" fillId="7" borderId="110" xfId="0" applyNumberFormat="1" applyFont="1" applyFill="1" applyBorder="1" applyAlignment="1" applyProtection="1">
      <alignment horizontal="right" vertical="center" indent="1"/>
      <protection locked="0"/>
    </xf>
    <xf numFmtId="0" fontId="9" fillId="2" borderId="104" xfId="0" applyFont="1" applyFill="1" applyBorder="1" applyAlignment="1" applyProtection="1">
      <alignment horizontal="center" vertical="center" textRotation="90"/>
    </xf>
    <xf numFmtId="0" fontId="15" fillId="9" borderId="109" xfId="0" applyFont="1" applyFill="1" applyBorder="1" applyAlignment="1" applyProtection="1">
      <alignment horizontal="left" vertical="center" wrapText="1" indent="1"/>
    </xf>
    <xf numFmtId="0" fontId="15" fillId="9" borderId="110" xfId="0" applyFont="1" applyFill="1" applyBorder="1" applyAlignment="1" applyProtection="1">
      <alignment horizontal="left" vertical="center" wrapText="1" indent="1"/>
    </xf>
    <xf numFmtId="0" fontId="15" fillId="9" borderId="111" xfId="0" applyFont="1" applyFill="1" applyBorder="1" applyAlignment="1" applyProtection="1">
      <alignment horizontal="left" vertical="center" wrapText="1" indent="1"/>
    </xf>
    <xf numFmtId="1" fontId="15" fillId="7" borderId="53" xfId="0" applyNumberFormat="1" applyFont="1" applyFill="1" applyBorder="1" applyAlignment="1" applyProtection="1">
      <alignment horizontal="right" vertical="center" indent="1"/>
      <protection locked="0"/>
    </xf>
    <xf numFmtId="1" fontId="15" fillId="7" borderId="34" xfId="0" applyNumberFormat="1" applyFont="1" applyFill="1" applyBorder="1" applyAlignment="1" applyProtection="1">
      <alignment horizontal="right" vertical="center" indent="1"/>
      <protection locked="0"/>
    </xf>
    <xf numFmtId="1" fontId="15" fillId="7" borderId="21" xfId="0" applyNumberFormat="1" applyFont="1" applyFill="1" applyBorder="1" applyAlignment="1" applyProtection="1">
      <alignment horizontal="right" vertical="center" indent="1"/>
      <protection locked="0"/>
    </xf>
    <xf numFmtId="1" fontId="15" fillId="7" borderId="22" xfId="0" applyNumberFormat="1" applyFont="1" applyFill="1" applyBorder="1" applyAlignment="1" applyProtection="1">
      <alignment horizontal="right" vertical="center" indent="1"/>
      <protection locked="0"/>
    </xf>
    <xf numFmtId="166" fontId="15" fillId="0" borderId="126" xfId="0" applyNumberFormat="1" applyFont="1" applyBorder="1" applyAlignment="1" applyProtection="1">
      <alignment horizontal="right" vertical="center"/>
    </xf>
    <xf numFmtId="166" fontId="15" fillId="0" borderId="120" xfId="0" applyNumberFormat="1" applyFont="1" applyBorder="1" applyAlignment="1" applyProtection="1">
      <alignment horizontal="right" vertical="center"/>
    </xf>
    <xf numFmtId="166" fontId="25" fillId="0" borderId="128" xfId="0" applyNumberFormat="1" applyFont="1" applyBorder="1" applyAlignment="1" applyProtection="1">
      <alignment horizontal="right" vertical="center"/>
    </xf>
    <xf numFmtId="166" fontId="15" fillId="0" borderId="124" xfId="0" applyNumberFormat="1" applyFont="1" applyBorder="1" applyAlignment="1" applyProtection="1">
      <alignment horizontal="right" vertical="center"/>
    </xf>
    <xf numFmtId="166" fontId="15" fillId="0" borderId="122" xfId="0" applyNumberFormat="1" applyFont="1" applyBorder="1" applyAlignment="1" applyProtection="1">
      <alignment horizontal="right" vertical="center"/>
    </xf>
    <xf numFmtId="4" fontId="8" fillId="0" borderId="11" xfId="0" applyNumberFormat="1" applyFont="1" applyBorder="1" applyAlignment="1" applyProtection="1">
      <alignment horizontal="left" vertical="center"/>
    </xf>
    <xf numFmtId="166" fontId="8" fillId="0" borderId="11" xfId="0" applyNumberFormat="1" applyFont="1" applyBorder="1" applyAlignment="1" applyProtection="1">
      <alignment horizontal="right" vertical="center"/>
    </xf>
    <xf numFmtId="166" fontId="8" fillId="0" borderId="5" xfId="0" applyNumberFormat="1" applyFont="1" applyBorder="1" applyAlignment="1" applyProtection="1">
      <alignment horizontal="right" vertical="center"/>
    </xf>
    <xf numFmtId="2" fontId="8" fillId="0" borderId="11" xfId="0" applyNumberFormat="1" applyFont="1" applyBorder="1" applyAlignment="1" applyProtection="1">
      <alignment horizontal="center" vertical="center"/>
    </xf>
    <xf numFmtId="1" fontId="15" fillId="7" borderId="149" xfId="0" applyNumberFormat="1" applyFont="1" applyFill="1" applyBorder="1" applyAlignment="1" applyProtection="1">
      <alignment horizontal="right" vertical="center" indent="1"/>
      <protection locked="0"/>
    </xf>
    <xf numFmtId="1" fontId="15" fillId="7" borderId="128" xfId="0" applyNumberFormat="1" applyFont="1" applyFill="1" applyBorder="1" applyAlignment="1" applyProtection="1">
      <alignment horizontal="right" vertical="center" indent="1"/>
      <protection locked="0"/>
    </xf>
    <xf numFmtId="166" fontId="18" fillId="0" borderId="149" xfId="0" applyNumberFormat="1" applyFont="1" applyFill="1" applyBorder="1" applyAlignment="1" applyProtection="1">
      <alignment horizontal="right" vertical="center"/>
    </xf>
    <xf numFmtId="166" fontId="18" fillId="0" borderId="128" xfId="0" applyNumberFormat="1" applyFont="1" applyFill="1" applyBorder="1" applyAlignment="1" applyProtection="1">
      <alignment horizontal="right" vertical="center"/>
    </xf>
    <xf numFmtId="166" fontId="18" fillId="0" borderId="150" xfId="0" applyNumberFormat="1" applyFont="1" applyFill="1" applyBorder="1" applyAlignment="1" applyProtection="1">
      <alignment horizontal="right" vertical="center"/>
    </xf>
    <xf numFmtId="166" fontId="13" fillId="0" borderId="128" xfId="0" applyNumberFormat="1" applyFont="1" applyFill="1" applyBorder="1" applyAlignment="1" applyProtection="1">
      <alignment horizontal="right" vertical="center"/>
    </xf>
    <xf numFmtId="166" fontId="13" fillId="0" borderId="129" xfId="0" applyNumberFormat="1" applyFont="1" applyFill="1" applyBorder="1" applyAlignment="1" applyProtection="1">
      <alignment horizontal="right" vertical="center"/>
    </xf>
    <xf numFmtId="166" fontId="10" fillId="0" borderId="85" xfId="0" applyNumberFormat="1" applyFont="1" applyFill="1" applyBorder="1" applyAlignment="1" applyProtection="1">
      <alignment horizontal="right" vertical="center"/>
    </xf>
    <xf numFmtId="166" fontId="10" fillId="0" borderId="84" xfId="0" applyNumberFormat="1" applyFont="1" applyFill="1" applyBorder="1" applyAlignment="1" applyProtection="1">
      <alignment horizontal="right" vertical="center"/>
    </xf>
    <xf numFmtId="166" fontId="10" fillId="0" borderId="140" xfId="0" applyNumberFormat="1" applyFont="1" applyFill="1" applyBorder="1" applyAlignment="1" applyProtection="1">
      <alignment horizontal="right" vertical="center"/>
    </xf>
    <xf numFmtId="1" fontId="15" fillId="7" borderId="90" xfId="0" applyNumberFormat="1" applyFont="1" applyFill="1" applyBorder="1" applyAlignment="1" applyProtection="1">
      <alignment horizontal="right" vertical="center" indent="1"/>
      <protection locked="0"/>
    </xf>
    <xf numFmtId="1" fontId="15" fillId="7" borderId="135" xfId="0" applyNumberFormat="1" applyFont="1" applyFill="1" applyBorder="1" applyAlignment="1" applyProtection="1">
      <alignment horizontal="right" vertical="center" indent="1"/>
      <protection locked="0"/>
    </xf>
    <xf numFmtId="166" fontId="10" fillId="9" borderId="87" xfId="0" applyNumberFormat="1" applyFont="1" applyFill="1" applyBorder="1" applyAlignment="1" applyProtection="1">
      <alignment horizontal="right" vertical="center"/>
    </xf>
    <xf numFmtId="166" fontId="10" fillId="9" borderId="86" xfId="0" applyNumberFormat="1" applyFont="1" applyFill="1" applyBorder="1" applyAlignment="1" applyProtection="1">
      <alignment horizontal="right" vertical="center"/>
    </xf>
    <xf numFmtId="166" fontId="10" fillId="9" borderId="141" xfId="0" applyNumberFormat="1" applyFont="1" applyFill="1" applyBorder="1" applyAlignment="1" applyProtection="1">
      <alignment horizontal="right" vertical="center"/>
    </xf>
    <xf numFmtId="166" fontId="10" fillId="0" borderId="87" xfId="0" applyNumberFormat="1" applyFont="1" applyFill="1" applyBorder="1" applyAlignment="1" applyProtection="1">
      <alignment horizontal="right" vertical="center"/>
    </xf>
    <xf numFmtId="166" fontId="10" fillId="0" borderId="86" xfId="0" applyNumberFormat="1" applyFont="1" applyFill="1" applyBorder="1" applyAlignment="1" applyProtection="1">
      <alignment horizontal="right" vertical="center"/>
    </xf>
    <xf numFmtId="166" fontId="10" fillId="0" borderId="141" xfId="0" applyNumberFormat="1" applyFont="1" applyFill="1" applyBorder="1" applyAlignment="1" applyProtection="1">
      <alignment horizontal="right" vertical="center"/>
    </xf>
    <xf numFmtId="1" fontId="15" fillId="7" borderId="89" xfId="0" applyNumberFormat="1" applyFont="1" applyFill="1" applyBorder="1" applyAlignment="1" applyProtection="1">
      <alignment horizontal="right" vertical="center" indent="1"/>
      <protection locked="0"/>
    </xf>
    <xf numFmtId="1" fontId="15" fillId="7" borderId="134" xfId="0" applyNumberFormat="1" applyFont="1" applyFill="1" applyBorder="1" applyAlignment="1" applyProtection="1">
      <alignment horizontal="right" vertical="center" indent="1"/>
      <protection locked="0"/>
    </xf>
    <xf numFmtId="1" fontId="10" fillId="0" borderId="145" xfId="0" applyNumberFormat="1" applyFont="1" applyFill="1" applyBorder="1" applyAlignment="1" applyProtection="1">
      <alignment horizontal="right" vertical="center" indent="1"/>
    </xf>
    <xf numFmtId="1" fontId="10" fillId="0" borderId="146" xfId="0" applyNumberFormat="1" applyFont="1" applyFill="1" applyBorder="1" applyAlignment="1" applyProtection="1">
      <alignment horizontal="right" vertical="center" indent="1"/>
    </xf>
    <xf numFmtId="166" fontId="10" fillId="0" borderId="145" xfId="0" applyNumberFormat="1" applyFont="1" applyFill="1" applyBorder="1" applyAlignment="1" applyProtection="1">
      <alignment horizontal="right" vertical="center"/>
    </xf>
    <xf numFmtId="166" fontId="10" fillId="0" borderId="146" xfId="0" applyNumberFormat="1" applyFont="1" applyFill="1" applyBorder="1" applyAlignment="1" applyProtection="1">
      <alignment horizontal="right" vertical="center"/>
    </xf>
    <xf numFmtId="166" fontId="10" fillId="0" borderId="147" xfId="0" applyNumberFormat="1" applyFont="1" applyFill="1" applyBorder="1" applyAlignment="1" applyProtection="1">
      <alignment horizontal="right" vertical="center"/>
    </xf>
    <xf numFmtId="166" fontId="15" fillId="0" borderId="26" xfId="0" applyNumberFormat="1" applyFont="1" applyFill="1" applyBorder="1" applyAlignment="1" applyProtection="1">
      <alignment vertical="center"/>
    </xf>
    <xf numFmtId="166" fontId="13" fillId="0" borderId="34" xfId="0" applyNumberFormat="1" applyFont="1" applyFill="1" applyBorder="1" applyAlignment="1" applyProtection="1">
      <alignment horizontal="right" vertical="center"/>
    </xf>
    <xf numFmtId="166" fontId="13" fillId="0" borderId="7" xfId="0" applyNumberFormat="1" applyFont="1" applyFill="1" applyBorder="1" applyAlignment="1" applyProtection="1">
      <alignment horizontal="right" vertical="center"/>
    </xf>
    <xf numFmtId="0" fontId="15" fillId="0" borderId="98" xfId="0" applyFont="1" applyBorder="1" applyAlignment="1" applyProtection="1">
      <alignment horizontal="left" vertical="center" wrapText="1" indent="1"/>
    </xf>
    <xf numFmtId="0" fontId="15" fillId="0" borderId="0" xfId="0" applyFont="1" applyBorder="1" applyAlignment="1" applyProtection="1">
      <alignment horizontal="left" vertical="center" wrapText="1" indent="1"/>
    </xf>
    <xf numFmtId="0" fontId="15" fillId="0" borderId="53" xfId="0" applyFont="1" applyBorder="1" applyAlignment="1" applyProtection="1">
      <alignment horizontal="left" vertical="center" wrapText="1" indent="1"/>
    </xf>
    <xf numFmtId="0" fontId="15" fillId="0" borderId="34" xfId="0" applyFont="1" applyBorder="1" applyAlignment="1" applyProtection="1">
      <alignment horizontal="left" vertical="center" wrapText="1" indent="1"/>
    </xf>
    <xf numFmtId="166" fontId="8" fillId="0" borderId="130" xfId="0" applyNumberFormat="1" applyFont="1" applyBorder="1" applyAlignment="1" applyProtection="1">
      <alignment horizontal="right" vertical="center"/>
    </xf>
    <xf numFmtId="166" fontId="8" fillId="0" borderId="131" xfId="0" applyNumberFormat="1" applyFont="1" applyBorder="1" applyAlignment="1" applyProtection="1">
      <alignment horizontal="right" vertical="center"/>
    </xf>
    <xf numFmtId="166" fontId="8" fillId="0" borderId="34" xfId="0" applyNumberFormat="1" applyFont="1" applyBorder="1" applyAlignment="1" applyProtection="1">
      <alignment horizontal="right" vertical="center"/>
    </xf>
    <xf numFmtId="166" fontId="8" fillId="0" borderId="7" xfId="0" applyNumberFormat="1" applyFont="1" applyBorder="1" applyAlignment="1" applyProtection="1">
      <alignment horizontal="right" vertical="center"/>
    </xf>
    <xf numFmtId="166" fontId="20" fillId="0" borderId="117" xfId="0" applyNumberFormat="1" applyFont="1" applyFill="1" applyBorder="1" applyAlignment="1" applyProtection="1">
      <alignment horizontal="right" vertical="center"/>
    </xf>
    <xf numFmtId="166" fontId="20" fillId="0" borderId="115" xfId="0" applyNumberFormat="1" applyFont="1" applyFill="1" applyBorder="1" applyAlignment="1" applyProtection="1">
      <alignment horizontal="right" vertical="center"/>
    </xf>
    <xf numFmtId="166" fontId="20" fillId="0" borderId="116" xfId="0" applyNumberFormat="1" applyFont="1" applyFill="1" applyBorder="1" applyAlignment="1" applyProtection="1">
      <alignment horizontal="right" vertical="center"/>
    </xf>
    <xf numFmtId="166" fontId="20" fillId="9" borderId="112" xfId="0" applyNumberFormat="1" applyFont="1" applyFill="1" applyBorder="1" applyAlignment="1" applyProtection="1">
      <alignment horizontal="right" vertical="center"/>
    </xf>
    <xf numFmtId="166" fontId="20" fillId="9" borderId="110" xfId="0" applyNumberFormat="1" applyFont="1" applyFill="1" applyBorder="1" applyAlignment="1" applyProtection="1">
      <alignment horizontal="right" vertical="center"/>
    </xf>
    <xf numFmtId="166" fontId="20" fillId="9" borderId="111" xfId="0" applyNumberFormat="1" applyFont="1" applyFill="1" applyBorder="1" applyAlignment="1" applyProtection="1">
      <alignment horizontal="right" vertical="center"/>
    </xf>
    <xf numFmtId="1" fontId="15" fillId="7" borderId="96" xfId="0" applyNumberFormat="1" applyFont="1" applyFill="1" applyBorder="1" applyAlignment="1" applyProtection="1">
      <alignment horizontal="right" vertical="center" indent="1"/>
      <protection locked="0"/>
    </xf>
    <xf numFmtId="1" fontId="15" fillId="7" borderId="100" xfId="0" applyNumberFormat="1" applyFont="1" applyFill="1" applyBorder="1" applyAlignment="1" applyProtection="1">
      <alignment horizontal="right" vertical="center" indent="1"/>
      <protection locked="0"/>
    </xf>
    <xf numFmtId="0" fontId="15" fillId="0" borderId="114" xfId="0" applyFont="1" applyFill="1" applyBorder="1" applyAlignment="1" applyProtection="1">
      <alignment horizontal="left" vertical="center" wrapText="1" indent="1"/>
    </xf>
    <xf numFmtId="0" fontId="15" fillId="0" borderId="115" xfId="0" applyFont="1" applyFill="1" applyBorder="1" applyAlignment="1" applyProtection="1">
      <alignment horizontal="left" vertical="center" wrapText="1" indent="1"/>
    </xf>
    <xf numFmtId="0" fontId="15" fillId="0" borderId="116" xfId="0" applyFont="1" applyFill="1" applyBorder="1" applyAlignment="1" applyProtection="1">
      <alignment horizontal="left" vertical="center" wrapText="1" indent="1"/>
    </xf>
    <xf numFmtId="0" fontId="22" fillId="9" borderId="110" xfId="0" applyFont="1" applyFill="1" applyBorder="1" applyAlignment="1" applyProtection="1">
      <alignment horizontal="left" vertical="center" wrapText="1"/>
    </xf>
    <xf numFmtId="0" fontId="22" fillId="9" borderId="111" xfId="0" applyFont="1" applyFill="1" applyBorder="1" applyAlignment="1" applyProtection="1">
      <alignment horizontal="left" vertical="center" wrapText="1"/>
    </xf>
    <xf numFmtId="0" fontId="11" fillId="8" borderId="1" xfId="0" applyFont="1" applyFill="1" applyBorder="1" applyAlignment="1" applyProtection="1">
      <alignment horizontal="left" vertical="center" indent="1"/>
    </xf>
    <xf numFmtId="164" fontId="11" fillId="5" borderId="83" xfId="0" applyNumberFormat="1" applyFont="1" applyFill="1" applyBorder="1" applyAlignment="1" applyProtection="1">
      <alignment horizontal="right" vertical="center"/>
    </xf>
    <xf numFmtId="164" fontId="11" fillId="5" borderId="106" xfId="0" applyNumberFormat="1" applyFont="1" applyFill="1" applyBorder="1" applyAlignment="1" applyProtection="1">
      <alignment horizontal="right" vertical="center"/>
    </xf>
    <xf numFmtId="164" fontId="11" fillId="5" borderId="11" xfId="0" applyNumberFormat="1" applyFont="1" applyFill="1" applyBorder="1" applyAlignment="1" applyProtection="1">
      <alignment horizontal="right" vertical="center"/>
    </xf>
    <xf numFmtId="164" fontId="11" fillId="5" borderId="5" xfId="0" applyNumberFormat="1" applyFont="1" applyFill="1" applyBorder="1" applyAlignment="1" applyProtection="1">
      <alignment horizontal="right" vertical="center"/>
    </xf>
    <xf numFmtId="164" fontId="11" fillId="5" borderId="2" xfId="0" applyNumberFormat="1" applyFont="1" applyFill="1" applyBorder="1" applyAlignment="1" applyProtection="1">
      <alignment horizontal="right" vertical="center"/>
    </xf>
    <xf numFmtId="164" fontId="11" fillId="5" borderId="3" xfId="0" applyNumberFormat="1" applyFont="1" applyFill="1" applyBorder="1" applyAlignment="1" applyProtection="1">
      <alignment horizontal="right" vertical="center"/>
    </xf>
    <xf numFmtId="0" fontId="8" fillId="0" borderId="4" xfId="0" applyFont="1" applyBorder="1" applyAlignment="1" applyProtection="1">
      <alignment horizontal="left" vertical="center" indent="1"/>
    </xf>
    <xf numFmtId="0" fontId="8" fillId="0" borderId="11" xfId="0" applyFont="1" applyBorder="1" applyAlignment="1" applyProtection="1">
      <alignment horizontal="left" vertical="center" indent="1"/>
    </xf>
    <xf numFmtId="0" fontId="8" fillId="0" borderId="123" xfId="0" applyFont="1" applyBorder="1" applyAlignment="1" applyProtection="1">
      <alignment horizontal="left" vertical="center" indent="1"/>
    </xf>
    <xf numFmtId="0" fontId="8" fillId="0" borderId="83" xfId="0" applyFont="1" applyBorder="1" applyAlignment="1" applyProtection="1">
      <alignment horizontal="left" vertical="center" indent="1"/>
    </xf>
    <xf numFmtId="164" fontId="11" fillId="5" borderId="196" xfId="0" applyNumberFormat="1" applyFont="1" applyFill="1" applyBorder="1" applyAlignment="1" applyProtection="1">
      <alignment horizontal="right" vertical="center"/>
    </xf>
    <xf numFmtId="164" fontId="11" fillId="5" borderId="197" xfId="0" applyNumberFormat="1" applyFont="1" applyFill="1" applyBorder="1" applyAlignment="1" applyProtection="1">
      <alignment horizontal="right" vertical="center"/>
    </xf>
    <xf numFmtId="0" fontId="8" fillId="7" borderId="53" xfId="0" applyFont="1" applyFill="1" applyBorder="1" applyAlignment="1" applyProtection="1">
      <alignment horizontal="left" vertical="top" wrapText="1" indent="1"/>
      <protection locked="0"/>
    </xf>
    <xf numFmtId="0" fontId="8" fillId="7" borderId="34" xfId="0" applyFont="1" applyFill="1" applyBorder="1" applyAlignment="1" applyProtection="1">
      <alignment horizontal="left" vertical="top" wrapText="1" indent="1"/>
      <protection locked="0"/>
    </xf>
    <xf numFmtId="0" fontId="8" fillId="7" borderId="7" xfId="0" applyFont="1" applyFill="1" applyBorder="1" applyAlignment="1" applyProtection="1">
      <alignment horizontal="left" vertical="top" wrapText="1" indent="1"/>
      <protection locked="0"/>
    </xf>
    <xf numFmtId="0" fontId="8" fillId="7" borderId="6" xfId="0" applyFont="1" applyFill="1" applyBorder="1" applyAlignment="1" applyProtection="1">
      <alignment horizontal="left" vertical="top" wrapText="1" indent="1"/>
      <protection locked="0"/>
    </xf>
    <xf numFmtId="0" fontId="8" fillId="7" borderId="35" xfId="0" applyFont="1" applyFill="1" applyBorder="1" applyAlignment="1" applyProtection="1">
      <alignment horizontal="left" vertical="top" wrapText="1" indent="1"/>
      <protection locked="0"/>
    </xf>
    <xf numFmtId="0" fontId="10" fillId="7" borderId="22" xfId="0" applyFont="1" applyFill="1" applyBorder="1" applyAlignment="1" applyProtection="1">
      <alignment horizontal="right" vertical="center" indent="1"/>
      <protection locked="0"/>
    </xf>
    <xf numFmtId="0" fontId="10" fillId="0" borderId="10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103"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xf>
    <xf numFmtId="0" fontId="11" fillId="6" borderId="3" xfId="0" applyFont="1" applyFill="1" applyBorder="1" applyAlignment="1" applyProtection="1">
      <alignment horizontal="center" vertical="center"/>
    </xf>
    <xf numFmtId="0" fontId="10" fillId="0" borderId="10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103" xfId="0" applyFont="1" applyFill="1" applyBorder="1" applyAlignment="1" applyProtection="1">
      <alignment horizontal="center" vertical="center"/>
    </xf>
    <xf numFmtId="166" fontId="13" fillId="0" borderId="115" xfId="0" applyNumberFormat="1" applyFont="1" applyFill="1" applyBorder="1" applyAlignment="1" applyProtection="1">
      <alignment horizontal="right" vertical="center"/>
    </xf>
    <xf numFmtId="166" fontId="13" fillId="0" borderId="118" xfId="0" applyNumberFormat="1" applyFont="1" applyFill="1" applyBorder="1" applyAlignment="1" applyProtection="1">
      <alignment horizontal="right" vertical="center"/>
    </xf>
    <xf numFmtId="0" fontId="15" fillId="0" borderId="148" xfId="0" applyFont="1" applyBorder="1" applyAlignment="1" applyProtection="1">
      <alignment horizontal="left" vertical="center" wrapText="1" indent="1"/>
    </xf>
    <xf numFmtId="0" fontId="15" fillId="0" borderId="128" xfId="0" applyFont="1" applyBorder="1" applyAlignment="1" applyProtection="1">
      <alignment horizontal="left" vertical="center" wrapText="1" indent="1"/>
    </xf>
    <xf numFmtId="166" fontId="10" fillId="9" borderId="96" xfId="0" applyNumberFormat="1" applyFont="1" applyFill="1" applyBorder="1" applyAlignment="1" applyProtection="1">
      <alignment horizontal="right" vertical="center"/>
    </xf>
    <xf numFmtId="166" fontId="10" fillId="9" borderId="100" xfId="0" applyNumberFormat="1" applyFont="1" applyFill="1" applyBorder="1" applyAlignment="1" applyProtection="1">
      <alignment horizontal="right" vertical="center"/>
    </xf>
    <xf numFmtId="166" fontId="10" fillId="9" borderId="142" xfId="0" applyNumberFormat="1" applyFont="1" applyFill="1" applyBorder="1" applyAlignment="1" applyProtection="1">
      <alignment horizontal="right" vertical="center"/>
    </xf>
    <xf numFmtId="1" fontId="15" fillId="7" borderId="210" xfId="0" applyNumberFormat="1" applyFont="1" applyFill="1" applyBorder="1" applyAlignment="1" applyProtection="1">
      <alignment horizontal="right" vertical="center" indent="1"/>
      <protection locked="0"/>
    </xf>
    <xf numFmtId="1" fontId="15" fillId="7" borderId="211" xfId="0" applyNumberFormat="1" applyFont="1" applyFill="1" applyBorder="1" applyAlignment="1" applyProtection="1">
      <alignment horizontal="right" vertical="center" indent="1"/>
      <protection locked="0"/>
    </xf>
    <xf numFmtId="0" fontId="8" fillId="0" borderId="6" xfId="0" applyFont="1" applyBorder="1" applyAlignment="1" applyProtection="1">
      <alignment horizontal="center" vertical="center" wrapText="1"/>
    </xf>
    <xf numFmtId="0" fontId="8" fillId="0" borderId="34" xfId="0" applyFont="1" applyBorder="1" applyAlignment="1" applyProtection="1">
      <alignment horizontal="center" vertical="center" wrapText="1"/>
    </xf>
  </cellXfs>
  <cellStyles count="2">
    <cellStyle name="Prozent" xfId="1" builtinId="5"/>
    <cellStyle name="Standard" xfId="0" builtinId="0"/>
  </cellStyles>
  <dxfs count="5">
    <dxf>
      <fill>
        <patternFill>
          <bgColor rgb="FFFF0000"/>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DCE5F4"/>
      <color rgb="FFC3C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TADTPLANUNG\BBG\Gruber\Projekte\_04%20-%20MOS\gmsStellplatzbedarf_03.xlsx" TargetMode="External"/><Relationship Id="rId1" Type="http://schemas.openxmlformats.org/officeDocument/2006/relationships/externalLinkPath" Target="/STADTPLANUNG/BBG/Gruber/Projekte/_04%20-%20MOS/gmsStellplatzbedarf_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ellplatzbedarf"/>
      <sheetName val="Variablen"/>
    </sheetNames>
    <sheetDataSet>
      <sheetData sheetId="0"/>
      <sheetData sheetId="1">
        <row r="16">
          <cell r="D16">
            <v>0.75</v>
          </cell>
        </row>
        <row r="17">
          <cell r="D17">
            <v>0.05</v>
          </cell>
        </row>
        <row r="18">
          <cell r="D18">
            <v>0.13</v>
          </cell>
        </row>
        <row r="20">
          <cell r="D20">
            <v>21</v>
          </cell>
        </row>
        <row r="21">
          <cell r="D21">
            <v>0.2</v>
          </cell>
        </row>
      </sheetData>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3698A-F873-4886-A6B0-131FE02FB0F6}">
  <sheetPr codeName="Tabelle2">
    <pageSetUpPr fitToPage="1"/>
  </sheetPr>
  <dimension ref="A1:AJ162"/>
  <sheetViews>
    <sheetView tabSelected="1" view="pageBreakPreview" zoomScale="78" zoomScaleNormal="115" zoomScaleSheetLayoutView="78" workbookViewId="0">
      <selection activeCell="T63" sqref="T63:U63"/>
    </sheetView>
  </sheetViews>
  <sheetFormatPr baseColWidth="10" defaultColWidth="11.44140625" defaultRowHeight="13.8"/>
  <cols>
    <col min="1" max="1" width="5.6640625" style="110" customWidth="1"/>
    <col min="2" max="19" width="4.33203125" style="110" customWidth="1"/>
    <col min="20" max="21" width="5.33203125" style="110" customWidth="1"/>
    <col min="22" max="29" width="4.33203125" style="110" customWidth="1"/>
    <col min="30" max="30" width="5.6640625" style="110" customWidth="1"/>
    <col min="31" max="32" width="11.44140625" style="110" hidden="1" customWidth="1"/>
    <col min="33" max="16384" width="11.44140625" style="110"/>
  </cols>
  <sheetData>
    <row r="1" spans="2:32" ht="36" customHeight="1" thickBot="1">
      <c r="B1" s="751" t="s">
        <v>72</v>
      </c>
      <c r="C1" s="752"/>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3"/>
    </row>
    <row r="2" spans="2:32" ht="15" customHeight="1">
      <c r="B2" s="111" t="s">
        <v>30</v>
      </c>
      <c r="C2" s="112"/>
      <c r="D2" s="112"/>
      <c r="E2" s="112"/>
      <c r="F2" s="112"/>
      <c r="G2" s="112"/>
      <c r="H2" s="112"/>
      <c r="I2" s="112"/>
      <c r="J2" s="112"/>
      <c r="K2" s="112"/>
      <c r="L2" s="112"/>
      <c r="M2" s="112"/>
      <c r="N2" s="112"/>
      <c r="O2" s="112"/>
      <c r="P2" s="113" t="s">
        <v>131</v>
      </c>
      <c r="Q2" s="112"/>
      <c r="R2" s="112"/>
      <c r="S2" s="112"/>
      <c r="T2" s="112"/>
      <c r="U2" s="112"/>
      <c r="V2" s="112"/>
      <c r="W2" s="112"/>
      <c r="X2" s="114"/>
      <c r="Y2" s="114"/>
      <c r="Z2" s="114"/>
      <c r="AA2" s="114"/>
      <c r="AB2" s="114"/>
      <c r="AC2" s="115"/>
    </row>
    <row r="3" spans="2:32" ht="39.9" customHeight="1" thickBot="1">
      <c r="B3" s="745"/>
      <c r="C3" s="743"/>
      <c r="D3" s="743"/>
      <c r="E3" s="743"/>
      <c r="F3" s="743"/>
      <c r="G3" s="743"/>
      <c r="H3" s="743"/>
      <c r="I3" s="743"/>
      <c r="J3" s="743"/>
      <c r="K3" s="743"/>
      <c r="L3" s="743"/>
      <c r="M3" s="743"/>
      <c r="N3" s="743"/>
      <c r="O3" s="746"/>
      <c r="P3" s="742"/>
      <c r="Q3" s="743"/>
      <c r="R3" s="743"/>
      <c r="S3" s="743"/>
      <c r="T3" s="743"/>
      <c r="U3" s="743"/>
      <c r="V3" s="743"/>
      <c r="W3" s="743"/>
      <c r="X3" s="743"/>
      <c r="Y3" s="743"/>
      <c r="Z3" s="743"/>
      <c r="AA3" s="743"/>
      <c r="AB3" s="743"/>
      <c r="AC3" s="744"/>
    </row>
    <row r="4" spans="2:32" ht="8.1" customHeight="1" thickBot="1"/>
    <row r="5" spans="2:32" ht="20.100000000000001" customHeight="1" thickBot="1">
      <c r="B5" s="729" t="s">
        <v>33</v>
      </c>
      <c r="C5" s="635"/>
      <c r="D5" s="635"/>
      <c r="E5" s="635"/>
      <c r="F5" s="635"/>
      <c r="G5" s="635"/>
      <c r="H5" s="635"/>
      <c r="I5" s="635"/>
      <c r="J5" s="635"/>
      <c r="K5" s="635"/>
      <c r="L5" s="635"/>
      <c r="M5" s="635"/>
      <c r="N5" s="635"/>
      <c r="O5" s="635"/>
      <c r="P5" s="635"/>
      <c r="Q5" s="635"/>
      <c r="R5" s="635"/>
      <c r="S5" s="635"/>
      <c r="T5" s="635"/>
      <c r="U5" s="635"/>
      <c r="V5" s="635"/>
      <c r="W5" s="635"/>
      <c r="X5" s="635"/>
      <c r="Y5" s="635"/>
      <c r="Z5" s="635"/>
      <c r="AA5" s="635"/>
      <c r="AB5" s="635"/>
      <c r="AC5" s="636"/>
      <c r="AD5" s="116"/>
    </row>
    <row r="6" spans="2:32" ht="18" customHeight="1">
      <c r="B6" s="117" t="s">
        <v>31</v>
      </c>
      <c r="C6" s="118"/>
      <c r="D6" s="118"/>
      <c r="E6" s="118"/>
      <c r="F6" s="747"/>
      <c r="G6" s="747"/>
      <c r="H6" s="747"/>
      <c r="I6" s="747"/>
      <c r="J6" s="747"/>
      <c r="K6" s="747"/>
      <c r="L6" s="747"/>
      <c r="M6" s="119"/>
      <c r="N6" s="120" t="s">
        <v>32</v>
      </c>
      <c r="O6" s="121"/>
      <c r="P6" s="122"/>
      <c r="Q6" s="122"/>
      <c r="R6" s="118"/>
      <c r="S6" s="118"/>
      <c r="T6" s="118"/>
      <c r="U6" s="118"/>
      <c r="V6" s="747"/>
      <c r="W6" s="747"/>
      <c r="X6" s="123"/>
      <c r="Y6" s="120" t="s">
        <v>34</v>
      </c>
      <c r="Z6" s="121"/>
      <c r="AA6" s="122"/>
      <c r="AB6" s="118"/>
      <c r="AC6" s="124"/>
      <c r="AD6" s="116"/>
    </row>
    <row r="7" spans="2:32" ht="18" customHeight="1" thickBot="1">
      <c r="B7" s="125" t="s">
        <v>65</v>
      </c>
      <c r="C7" s="126"/>
      <c r="D7" s="126"/>
      <c r="E7" s="126"/>
      <c r="F7" s="126"/>
      <c r="G7" s="126"/>
      <c r="H7" s="126"/>
      <c r="I7" s="126"/>
      <c r="J7" s="126"/>
      <c r="K7" s="705">
        <f>SUM(Formular!L89:L92)</f>
        <v>0</v>
      </c>
      <c r="L7" s="705"/>
      <c r="M7" s="126"/>
      <c r="N7" s="127" t="s">
        <v>65</v>
      </c>
      <c r="O7" s="128"/>
      <c r="P7" s="126"/>
      <c r="Q7" s="126"/>
      <c r="R7" s="126"/>
      <c r="S7" s="126"/>
      <c r="T7" s="126"/>
      <c r="U7" s="126"/>
      <c r="V7" s="705">
        <f>SUM(Formular!L93:L96)</f>
        <v>0</v>
      </c>
      <c r="W7" s="705"/>
      <c r="X7" s="126"/>
      <c r="Y7" s="127" t="s">
        <v>65</v>
      </c>
      <c r="Z7" s="128"/>
      <c r="AA7" s="129"/>
      <c r="AB7" s="706">
        <f>K7*V7</f>
        <v>0</v>
      </c>
      <c r="AC7" s="707"/>
      <c r="AD7" s="116"/>
    </row>
    <row r="8" spans="2:32" ht="18" customHeight="1" thickBot="1">
      <c r="B8" s="125" t="s">
        <v>66</v>
      </c>
      <c r="C8" s="126"/>
      <c r="D8" s="126"/>
      <c r="E8" s="126"/>
      <c r="F8" s="126"/>
      <c r="G8" s="126"/>
      <c r="H8" s="126"/>
      <c r="I8" s="126"/>
      <c r="J8" s="126"/>
      <c r="K8" s="705">
        <f>SUM(Formular!X89:X92)</f>
        <v>0</v>
      </c>
      <c r="L8" s="705"/>
      <c r="M8" s="126"/>
      <c r="N8" s="127" t="s">
        <v>66</v>
      </c>
      <c r="O8" s="128"/>
      <c r="P8" s="126"/>
      <c r="Q8" s="126"/>
      <c r="R8" s="126"/>
      <c r="S8" s="126"/>
      <c r="T8" s="126"/>
      <c r="U8" s="126"/>
      <c r="V8" s="705">
        <f>SUM(Formular!X93:X96)</f>
        <v>0</v>
      </c>
      <c r="W8" s="705"/>
      <c r="X8" s="126"/>
      <c r="Y8" s="127" t="s">
        <v>66</v>
      </c>
      <c r="Z8" s="128"/>
      <c r="AA8" s="129"/>
      <c r="AB8" s="706">
        <f>K8*V8</f>
        <v>0</v>
      </c>
      <c r="AC8" s="707"/>
      <c r="AD8" s="116"/>
    </row>
    <row r="9" spans="2:32" ht="8.1" customHeight="1" thickBot="1"/>
    <row r="10" spans="2:32" ht="20.100000000000001" customHeight="1" thickBot="1">
      <c r="B10" s="729" t="s">
        <v>58</v>
      </c>
      <c r="C10" s="635"/>
      <c r="D10" s="635"/>
      <c r="E10" s="635"/>
      <c r="F10" s="635"/>
      <c r="G10" s="635"/>
      <c r="H10" s="635"/>
      <c r="I10" s="635"/>
      <c r="J10" s="635"/>
      <c r="K10" s="635"/>
      <c r="L10" s="635"/>
      <c r="M10" s="635"/>
      <c r="N10" s="635"/>
      <c r="O10" s="635"/>
      <c r="P10" s="635"/>
      <c r="Q10" s="635"/>
      <c r="R10" s="635"/>
      <c r="S10" s="635"/>
      <c r="T10" s="635"/>
      <c r="U10" s="635"/>
      <c r="V10" s="635"/>
      <c r="W10" s="635"/>
      <c r="X10" s="635"/>
      <c r="Y10" s="635"/>
      <c r="Z10" s="635"/>
      <c r="AA10" s="635"/>
      <c r="AB10" s="635"/>
      <c r="AC10" s="636"/>
      <c r="AD10" s="116"/>
    </row>
    <row r="11" spans="2:32" s="134" customFormat="1" ht="24" customHeight="1" thickBot="1">
      <c r="B11" s="130"/>
      <c r="C11" s="131" t="s">
        <v>47</v>
      </c>
      <c r="D11" s="132"/>
      <c r="E11" s="132"/>
      <c r="F11" s="132"/>
      <c r="G11" s="132"/>
      <c r="H11" s="132"/>
      <c r="I11" s="132"/>
      <c r="J11" s="132"/>
      <c r="K11" s="132"/>
      <c r="L11" s="132"/>
      <c r="M11" s="133"/>
      <c r="N11" s="748" t="s">
        <v>48</v>
      </c>
      <c r="O11" s="749"/>
      <c r="P11" s="749"/>
      <c r="Q11" s="749"/>
      <c r="R11" s="749"/>
      <c r="S11" s="750"/>
      <c r="T11" s="748" t="s">
        <v>73</v>
      </c>
      <c r="U11" s="756"/>
      <c r="V11" s="756" t="s">
        <v>26</v>
      </c>
      <c r="W11" s="756"/>
      <c r="X11" s="757"/>
      <c r="Y11" s="754"/>
      <c r="Z11" s="756"/>
      <c r="AA11" s="757"/>
      <c r="AB11" s="754" t="s">
        <v>49</v>
      </c>
      <c r="AC11" s="755"/>
    </row>
    <row r="12" spans="2:32" ht="18" customHeight="1">
      <c r="B12" s="663" t="s">
        <v>28</v>
      </c>
      <c r="C12" s="760" t="str">
        <f>Formular!C100</f>
        <v>Wohngebäude bzw. Wohneinheiten</v>
      </c>
      <c r="D12" s="761"/>
      <c r="E12" s="761"/>
      <c r="F12" s="761"/>
      <c r="G12" s="761"/>
      <c r="H12" s="761"/>
      <c r="I12" s="761"/>
      <c r="J12" s="761"/>
      <c r="K12" s="761"/>
      <c r="L12" s="761"/>
      <c r="M12" s="761"/>
      <c r="N12" s="135" t="str">
        <f>CONCATENATE("(",Formular!P100," StPl / ",Formular!R100," ",Formular!X100,")")</f>
        <v>(1,76 StPl / 100 m² WNF)</v>
      </c>
      <c r="O12" s="136"/>
      <c r="P12" s="137"/>
      <c r="Q12" s="137"/>
      <c r="R12" s="137"/>
      <c r="S12" s="137"/>
      <c r="T12" s="680"/>
      <c r="U12" s="681"/>
      <c r="V12" s="138" t="str">
        <f>Formular!X100</f>
        <v>m² WNF</v>
      </c>
      <c r="W12" s="137"/>
      <c r="X12" s="137"/>
      <c r="Y12" s="682"/>
      <c r="Z12" s="683"/>
      <c r="AA12" s="684"/>
      <c r="AB12" s="685">
        <f>Formular!T12*Formular!P100/Formular!R100*$AB$7</f>
        <v>0</v>
      </c>
      <c r="AC12" s="686"/>
      <c r="AE12" s="330">
        <f>IF(T19&lt;P114&lt;Formular!P114,0,INT(ROUND(IF(AB12&gt;Y19,Y19,AB12),0)))</f>
        <v>0</v>
      </c>
      <c r="AF12" s="110">
        <f>IF(T19&lt;Formular!P114,0,ROUNDUP(AE12/(Formular!N128)*Formular!R128,0))</f>
        <v>0</v>
      </c>
    </row>
    <row r="13" spans="2:32" ht="3.9" customHeight="1">
      <c r="B13" s="577"/>
      <c r="C13" s="139"/>
      <c r="D13" s="140"/>
      <c r="E13" s="140"/>
      <c r="F13" s="140"/>
      <c r="G13" s="140"/>
      <c r="H13" s="140"/>
      <c r="I13" s="140"/>
      <c r="J13" s="140"/>
      <c r="K13" s="140"/>
      <c r="L13" s="140"/>
      <c r="M13" s="140"/>
      <c r="N13" s="141"/>
      <c r="O13" s="141"/>
      <c r="P13" s="142"/>
      <c r="Q13" s="142"/>
      <c r="R13" s="142"/>
      <c r="S13" s="142"/>
      <c r="T13" s="143"/>
      <c r="U13" s="143"/>
      <c r="V13" s="144"/>
      <c r="W13" s="142"/>
      <c r="X13" s="142"/>
      <c r="Y13" s="145"/>
      <c r="Z13" s="145"/>
      <c r="AA13" s="145"/>
      <c r="AB13" s="146"/>
      <c r="AC13" s="147"/>
    </row>
    <row r="14" spans="2:32" ht="18" customHeight="1">
      <c r="B14" s="577"/>
      <c r="C14" s="148"/>
      <c r="D14" s="149" t="s">
        <v>77</v>
      </c>
      <c r="E14" s="150"/>
      <c r="F14" s="150"/>
      <c r="G14" s="150"/>
      <c r="H14" s="150"/>
      <c r="I14" s="150"/>
      <c r="J14" s="150"/>
      <c r="K14" s="150"/>
      <c r="L14" s="150"/>
      <c r="M14" s="150"/>
      <c r="N14" s="151"/>
      <c r="O14" s="151"/>
      <c r="P14" s="152"/>
      <c r="Q14" s="152"/>
      <c r="R14" s="152"/>
      <c r="S14" s="153"/>
      <c r="T14" s="154"/>
      <c r="U14" s="154"/>
      <c r="V14" s="155"/>
      <c r="W14" s="152"/>
      <c r="X14" s="152"/>
      <c r="Y14" s="153"/>
      <c r="Z14" s="153"/>
      <c r="AA14" s="156"/>
      <c r="AB14" s="146"/>
      <c r="AC14" s="147"/>
    </row>
    <row r="15" spans="2:32" ht="18" customHeight="1">
      <c r="B15" s="577"/>
      <c r="C15" s="157"/>
      <c r="D15" s="158"/>
      <c r="E15" s="159" t="str">
        <f>CONCATENATE(Formular!P119," WNFL … (",Formular!P124," StPl / Wohneinheit)")</f>
        <v>bis 60 m² WNFL … (1 StPl / Wohneinheit)</v>
      </c>
      <c r="F15" s="160"/>
      <c r="G15" s="160"/>
      <c r="H15" s="160"/>
      <c r="I15" s="160"/>
      <c r="J15" s="160"/>
      <c r="K15" s="160"/>
      <c r="L15" s="160"/>
      <c r="M15" s="160"/>
      <c r="N15" s="161"/>
      <c r="O15" s="159"/>
      <c r="P15" s="162"/>
      <c r="Q15" s="162"/>
      <c r="R15" s="162"/>
      <c r="S15" s="162"/>
      <c r="T15" s="698"/>
      <c r="U15" s="699"/>
      <c r="V15" s="163" t="s">
        <v>50</v>
      </c>
      <c r="W15" s="162"/>
      <c r="X15" s="162"/>
      <c r="Y15" s="687">
        <f>T15*Formular!P124</f>
        <v>0</v>
      </c>
      <c r="Z15" s="688"/>
      <c r="AA15" s="689"/>
      <c r="AB15" s="164"/>
      <c r="AC15" s="165"/>
    </row>
    <row r="16" spans="2:32" ht="18" customHeight="1">
      <c r="B16" s="577"/>
      <c r="C16" s="157"/>
      <c r="D16" s="158"/>
      <c r="E16" s="166" t="str">
        <f>CONCATENATE(Formular!R119," WNFL … (",Formular!R124," StPl / Wohneinheit)")</f>
        <v>61 bis 80 m² WNFL … (1,5 StPl / Wohneinheit)</v>
      </c>
      <c r="F16" s="167"/>
      <c r="G16" s="167"/>
      <c r="H16" s="167"/>
      <c r="I16" s="167"/>
      <c r="J16" s="167"/>
      <c r="K16" s="167"/>
      <c r="L16" s="167"/>
      <c r="M16" s="167"/>
      <c r="N16" s="168"/>
      <c r="O16" s="166"/>
      <c r="P16" s="169"/>
      <c r="Q16" s="169"/>
      <c r="R16" s="169"/>
      <c r="S16" s="169"/>
      <c r="T16" s="690"/>
      <c r="U16" s="691"/>
      <c r="V16" s="170" t="s">
        <v>50</v>
      </c>
      <c r="W16" s="169"/>
      <c r="X16" s="169"/>
      <c r="Y16" s="692">
        <f>T16*Formular!R124</f>
        <v>0</v>
      </c>
      <c r="Z16" s="693"/>
      <c r="AA16" s="694"/>
      <c r="AB16" s="164"/>
      <c r="AC16" s="165"/>
    </row>
    <row r="17" spans="2:33" ht="18" customHeight="1">
      <c r="B17" s="577"/>
      <c r="C17" s="157"/>
      <c r="D17" s="158"/>
      <c r="E17" s="171" t="str">
        <f>CONCATENATE(Formular!T119," WNFL … (",Formular!T124," StPl / Wohneinheit)")</f>
        <v>81 bis 110 m² WNFL … (1,7 StPl / Wohneinheit)</v>
      </c>
      <c r="F17" s="172"/>
      <c r="G17" s="172"/>
      <c r="H17" s="172"/>
      <c r="I17" s="172"/>
      <c r="J17" s="172"/>
      <c r="K17" s="172"/>
      <c r="L17" s="172"/>
      <c r="M17" s="172"/>
      <c r="N17" s="173"/>
      <c r="O17" s="171"/>
      <c r="P17" s="174"/>
      <c r="Q17" s="174"/>
      <c r="R17" s="174"/>
      <c r="S17" s="174"/>
      <c r="T17" s="690"/>
      <c r="U17" s="691"/>
      <c r="V17" s="175" t="s">
        <v>50</v>
      </c>
      <c r="W17" s="174"/>
      <c r="X17" s="174"/>
      <c r="Y17" s="695">
        <f>T17*Formular!T124</f>
        <v>0</v>
      </c>
      <c r="Z17" s="696"/>
      <c r="AA17" s="697"/>
      <c r="AB17" s="164"/>
      <c r="AC17" s="165"/>
    </row>
    <row r="18" spans="2:33" ht="18" customHeight="1" thickBot="1">
      <c r="B18" s="577"/>
      <c r="C18" s="157"/>
      <c r="D18" s="158"/>
      <c r="E18" s="166" t="str">
        <f>CONCATENATE(Formular!V119," WNFL … (",Formular!V124," StPl / Wohneinheit)")</f>
        <v>mehr als 110 m² WNFL … (2,1 StPl / Wohneinheit)</v>
      </c>
      <c r="F18" s="167"/>
      <c r="G18" s="167"/>
      <c r="H18" s="167"/>
      <c r="I18" s="167"/>
      <c r="J18" s="167"/>
      <c r="K18" s="167"/>
      <c r="L18" s="167"/>
      <c r="M18" s="167"/>
      <c r="N18" s="168"/>
      <c r="O18" s="166"/>
      <c r="P18" s="169"/>
      <c r="Q18" s="169"/>
      <c r="R18" s="169"/>
      <c r="S18" s="176"/>
      <c r="T18" s="722"/>
      <c r="U18" s="723"/>
      <c r="V18" s="170" t="s">
        <v>50</v>
      </c>
      <c r="W18" s="169"/>
      <c r="X18" s="176"/>
      <c r="Y18" s="762">
        <f>T18*Formular!V124</f>
        <v>0</v>
      </c>
      <c r="Z18" s="763"/>
      <c r="AA18" s="764"/>
      <c r="AB18" s="164"/>
      <c r="AC18" s="165"/>
    </row>
    <row r="19" spans="2:33" ht="18" customHeight="1" thickTop="1">
      <c r="B19" s="577"/>
      <c r="C19" s="157"/>
      <c r="D19" s="177"/>
      <c r="E19" s="178"/>
      <c r="F19" s="179"/>
      <c r="G19" s="179"/>
      <c r="H19" s="179"/>
      <c r="I19" s="179"/>
      <c r="J19" s="179"/>
      <c r="K19" s="179"/>
      <c r="L19" s="179"/>
      <c r="M19" s="179"/>
      <c r="N19" s="180"/>
      <c r="O19" s="178"/>
      <c r="P19" s="142"/>
      <c r="Q19" s="142"/>
      <c r="R19" s="142"/>
      <c r="S19" s="142"/>
      <c r="T19" s="700">
        <f>SUM(T15:U18)</f>
        <v>0</v>
      </c>
      <c r="U19" s="701"/>
      <c r="V19" s="144" t="s">
        <v>50</v>
      </c>
      <c r="W19" s="142"/>
      <c r="X19" s="142"/>
      <c r="Y19" s="702">
        <f>SUM(Y15:AA18)</f>
        <v>0</v>
      </c>
      <c r="Z19" s="703"/>
      <c r="AA19" s="704"/>
      <c r="AB19" s="164"/>
      <c r="AC19" s="165"/>
    </row>
    <row r="20" spans="2:33" ht="3.9" customHeight="1" thickBot="1">
      <c r="B20" s="577"/>
      <c r="C20" s="181"/>
      <c r="D20" s="182"/>
      <c r="E20" s="183"/>
      <c r="F20" s="183"/>
      <c r="G20" s="183"/>
      <c r="H20" s="183"/>
      <c r="I20" s="183"/>
      <c r="J20" s="183"/>
      <c r="K20" s="183"/>
      <c r="L20" s="183"/>
      <c r="M20" s="183"/>
      <c r="N20" s="180"/>
      <c r="O20" s="178"/>
      <c r="P20" s="142"/>
      <c r="Q20" s="142"/>
      <c r="R20" s="142"/>
      <c r="S20" s="142"/>
      <c r="AB20" s="164"/>
      <c r="AC20" s="165"/>
    </row>
    <row r="21" spans="2:33" ht="18" customHeight="1">
      <c r="B21" s="577"/>
      <c r="C21" s="619" t="str">
        <f>Formular!C101</f>
        <v>Wohnheime für Kinder und Jugendliche bis 18 Jahren</v>
      </c>
      <c r="D21" s="620"/>
      <c r="E21" s="620"/>
      <c r="F21" s="620"/>
      <c r="G21" s="620"/>
      <c r="H21" s="620"/>
      <c r="I21" s="620"/>
      <c r="J21" s="620"/>
      <c r="K21" s="620"/>
      <c r="L21" s="620"/>
      <c r="M21" s="621"/>
      <c r="N21" s="184" t="str">
        <f>CONCATENATE("(",Formular!P101," StPl / ",Formular!R101," ",Formular!T101,")")</f>
        <v>(1 StPl / 20 Betten)</v>
      </c>
      <c r="O21" s="184"/>
      <c r="P21" s="185"/>
      <c r="Q21" s="185"/>
      <c r="R21" s="185"/>
      <c r="S21" s="186"/>
      <c r="T21" s="765"/>
      <c r="U21" s="766"/>
      <c r="V21" s="187" t="str">
        <f>Formular!X101</f>
        <v>Betten</v>
      </c>
      <c r="W21" s="186"/>
      <c r="X21" s="186"/>
      <c r="Y21" s="624"/>
      <c r="Z21" s="625"/>
      <c r="AA21" s="626"/>
      <c r="AB21" s="627">
        <f>T21/Formular!R101*$AB$7</f>
        <v>0</v>
      </c>
      <c r="AC21" s="628"/>
      <c r="AF21" s="110">
        <v>0</v>
      </c>
    </row>
    <row r="22" spans="2:33" ht="18" customHeight="1">
      <c r="B22" s="577"/>
      <c r="C22" s="556" t="str">
        <f>Formular!C102</f>
        <v>Pflegeheime</v>
      </c>
      <c r="D22" s="557"/>
      <c r="E22" s="557"/>
      <c r="F22" s="557"/>
      <c r="G22" s="557"/>
      <c r="H22" s="557"/>
      <c r="I22" s="557"/>
      <c r="J22" s="557"/>
      <c r="K22" s="557"/>
      <c r="L22" s="557"/>
      <c r="M22" s="558"/>
      <c r="N22" s="193" t="str">
        <f>CONCATENATE("(",Formular!P102," StPl / ",Formular!R102," ",Formular!T102,")")</f>
        <v>(1 StPl / 20 Betten)</v>
      </c>
      <c r="O22" s="193"/>
      <c r="P22" s="166"/>
      <c r="Q22" s="166"/>
      <c r="R22" s="166"/>
      <c r="S22" s="169"/>
      <c r="T22" s="552"/>
      <c r="U22" s="553"/>
      <c r="V22" s="170" t="str">
        <f>Formular!X104</f>
        <v>Betten</v>
      </c>
      <c r="W22" s="169"/>
      <c r="X22" s="169"/>
      <c r="Y22" s="631"/>
      <c r="Z22" s="632"/>
      <c r="AA22" s="633"/>
      <c r="AB22" s="547">
        <f>T22/Formular!R102*$AB$7</f>
        <v>0</v>
      </c>
      <c r="AC22" s="548"/>
      <c r="AE22" s="330">
        <f>INT(ROUND(Formular!AB22,0))</f>
        <v>0</v>
      </c>
      <c r="AF22" s="110">
        <f>ROUNDUP(AE22/(Formular!N128)*Formular!R128,0)</f>
        <v>0</v>
      </c>
    </row>
    <row r="23" spans="2:33" ht="26.1" customHeight="1">
      <c r="B23" s="577"/>
      <c r="C23" s="549" t="str">
        <f>Formular!C103</f>
        <v>Wohnheime für Studierende und Erwachsene (über 18 Jahren)
 und dergleichen</v>
      </c>
      <c r="D23" s="550"/>
      <c r="E23" s="550"/>
      <c r="F23" s="550"/>
      <c r="G23" s="550"/>
      <c r="H23" s="550"/>
      <c r="I23" s="550"/>
      <c r="J23" s="550"/>
      <c r="K23" s="550"/>
      <c r="L23" s="550"/>
      <c r="M23" s="551"/>
      <c r="N23" s="337" t="str">
        <f>CONCATENATE("(",Formular!P103," StPl / ",Formular!R103," ",Formular!T103,")")</f>
        <v>(1 StPl / 5 Betten)</v>
      </c>
      <c r="O23" s="337"/>
      <c r="P23" s="338"/>
      <c r="Q23" s="338"/>
      <c r="R23" s="338"/>
      <c r="S23" s="339"/>
      <c r="T23" s="552"/>
      <c r="U23" s="553"/>
      <c r="V23" s="340" t="str">
        <f>Formular!X105</f>
        <v>Betten</v>
      </c>
      <c r="W23" s="339"/>
      <c r="X23" s="339"/>
      <c r="Y23" s="309"/>
      <c r="Z23" s="310"/>
      <c r="AA23" s="311"/>
      <c r="AB23" s="554">
        <f>T23/Formular!R103*$AB$7</f>
        <v>0</v>
      </c>
      <c r="AC23" s="555"/>
      <c r="AE23" s="330"/>
    </row>
    <row r="24" spans="2:33" ht="18" customHeight="1" thickBot="1">
      <c r="B24" s="578"/>
      <c r="C24" s="664" t="str">
        <f>Formular!C104</f>
        <v>Seniorenheime und dergleichen</v>
      </c>
      <c r="D24" s="665"/>
      <c r="E24" s="665"/>
      <c r="F24" s="665"/>
      <c r="G24" s="665"/>
      <c r="H24" s="665"/>
      <c r="I24" s="665"/>
      <c r="J24" s="665"/>
      <c r="K24" s="665"/>
      <c r="L24" s="665"/>
      <c r="M24" s="666"/>
      <c r="N24" s="188" t="str">
        <f>CONCATENATE("(",Formular!P104," StPl / ",Formular!R104," ",Formular!T104,")")</f>
        <v>(1 StPl / 5 Betten)</v>
      </c>
      <c r="O24" s="188"/>
      <c r="P24" s="189"/>
      <c r="Q24" s="189"/>
      <c r="R24" s="189"/>
      <c r="S24" s="190"/>
      <c r="T24" s="661"/>
      <c r="U24" s="662"/>
      <c r="V24" s="191" t="str">
        <f>Formular!X104</f>
        <v>Betten</v>
      </c>
      <c r="W24" s="190"/>
      <c r="X24" s="190"/>
      <c r="Y24" s="719"/>
      <c r="Z24" s="720"/>
      <c r="AA24" s="721"/>
      <c r="AB24" s="648">
        <f>T24/Formular!R104*$AB$7</f>
        <v>0</v>
      </c>
      <c r="AC24" s="649"/>
      <c r="AE24" s="330">
        <f>INT(ROUND(Formular!AB24,0))</f>
        <v>0</v>
      </c>
      <c r="AF24" s="110">
        <f>ROUNDUP(AE24/(Formular!N128)*Formular!R128,0)</f>
        <v>0</v>
      </c>
      <c r="AG24" s="192"/>
    </row>
    <row r="25" spans="2:33" ht="18" customHeight="1">
      <c r="B25" s="663" t="s">
        <v>29</v>
      </c>
      <c r="C25" s="724" t="str">
        <f>Formular!C105</f>
        <v>Beherbergungsbetriebe</v>
      </c>
      <c r="D25" s="725"/>
      <c r="E25" s="725"/>
      <c r="F25" s="725"/>
      <c r="G25" s="725"/>
      <c r="H25" s="725"/>
      <c r="I25" s="725"/>
      <c r="J25" s="725"/>
      <c r="K25" s="725"/>
      <c r="L25" s="725"/>
      <c r="M25" s="726"/>
      <c r="N25" s="341" t="str">
        <f>CONCATENATE("(",Formular!P105," StPl / ",Formular!R105," ",Formular!T105,")")</f>
        <v>(1 StPl / 6 Betten)</v>
      </c>
      <c r="O25" s="341"/>
      <c r="P25" s="342"/>
      <c r="Q25" s="342"/>
      <c r="R25" s="342"/>
      <c r="S25" s="343"/>
      <c r="T25" s="669"/>
      <c r="U25" s="670"/>
      <c r="V25" s="344" t="str">
        <f>Formular!X105</f>
        <v>Betten</v>
      </c>
      <c r="W25" s="343"/>
      <c r="X25" s="343"/>
      <c r="Y25" s="716"/>
      <c r="Z25" s="717"/>
      <c r="AA25" s="718"/>
      <c r="AB25" s="758">
        <f>T25/Formular!R105*$AB$8</f>
        <v>0</v>
      </c>
      <c r="AC25" s="759"/>
      <c r="AE25" s="330">
        <f>INT(ROUND(Formular!AB25,0))</f>
        <v>0</v>
      </c>
      <c r="AF25" s="110">
        <f>IF(T25&lt;Formular!AB105,0,ROUNDUP(AE25/(Formular!N128)*Formular!R128,0))</f>
        <v>0</v>
      </c>
    </row>
    <row r="26" spans="2:33" ht="18" customHeight="1">
      <c r="B26" s="577"/>
      <c r="C26" s="556" t="str">
        <f>Formular!C106</f>
        <v>Büro</v>
      </c>
      <c r="D26" s="557"/>
      <c r="E26" s="557"/>
      <c r="F26" s="557"/>
      <c r="G26" s="557"/>
      <c r="H26" s="557"/>
      <c r="I26" s="557"/>
      <c r="J26" s="557"/>
      <c r="K26" s="557"/>
      <c r="L26" s="557"/>
      <c r="M26" s="558"/>
      <c r="N26" s="193" t="str">
        <f>CONCATENATE("(",Formular!P106," StPl / ",Formular!R106," ",Formular!T106,")")</f>
        <v>(1 StPl / 50 m² NF)</v>
      </c>
      <c r="O26" s="193"/>
      <c r="P26" s="166"/>
      <c r="Q26" s="166"/>
      <c r="R26" s="166"/>
      <c r="S26" s="169"/>
      <c r="T26" s="559"/>
      <c r="U26" s="560"/>
      <c r="V26" s="170" t="str">
        <f>Formular!X106</f>
        <v>m² NF</v>
      </c>
      <c r="W26" s="169"/>
      <c r="X26" s="169"/>
      <c r="Y26" s="631"/>
      <c r="Z26" s="632"/>
      <c r="AA26" s="633"/>
      <c r="AB26" s="547">
        <f>T26/Formular!R106*$AB$8</f>
        <v>0</v>
      </c>
      <c r="AC26" s="548"/>
      <c r="AF26" s="110">
        <v>0</v>
      </c>
    </row>
    <row r="27" spans="2:33" ht="26.1" customHeight="1">
      <c r="B27" s="577"/>
      <c r="C27" s="549" t="str">
        <f>Formular!C107</f>
        <v>Verwaltung, Ambulatorien,öffentliche Einrichtungen, Arztpraxen, und dergleichen</v>
      </c>
      <c r="D27" s="550"/>
      <c r="E27" s="550"/>
      <c r="F27" s="550"/>
      <c r="G27" s="550"/>
      <c r="H27" s="550"/>
      <c r="I27" s="550"/>
      <c r="J27" s="550"/>
      <c r="K27" s="550"/>
      <c r="L27" s="550"/>
      <c r="M27" s="551"/>
      <c r="N27" s="337" t="str">
        <f>CONCATENATE("(",Formular!P107," StPl / ",Formular!R107," ",Formular!T107,")")</f>
        <v>(1 StPl / 50 m² NF)</v>
      </c>
      <c r="O27" s="337"/>
      <c r="P27" s="338"/>
      <c r="Q27" s="338"/>
      <c r="R27" s="338"/>
      <c r="S27" s="339"/>
      <c r="T27" s="559"/>
      <c r="U27" s="560"/>
      <c r="V27" s="340" t="str">
        <f>Formular!X107</f>
        <v>m² NF</v>
      </c>
      <c r="W27" s="339"/>
      <c r="X27" s="339"/>
      <c r="Y27" s="309"/>
      <c r="Z27" s="310"/>
      <c r="AA27" s="311"/>
      <c r="AB27" s="554">
        <f>T27/Formular!R107*$AB$8</f>
        <v>0</v>
      </c>
      <c r="AC27" s="555"/>
      <c r="AE27" s="330">
        <f>INT(ROUND(Formular!AB27,0))</f>
        <v>0</v>
      </c>
      <c r="AF27" s="110">
        <f>ROUNDUP(AE27/(Formular!N128)*Formular!R128,0)</f>
        <v>0</v>
      </c>
    </row>
    <row r="28" spans="2:33" ht="18" customHeight="1">
      <c r="B28" s="577"/>
      <c r="C28" s="556" t="str">
        <f>Formular!C108</f>
        <v>Handel, Gastronomie, Fitnesscenter, und dergleichen</v>
      </c>
      <c r="D28" s="557"/>
      <c r="E28" s="557"/>
      <c r="F28" s="557"/>
      <c r="G28" s="557"/>
      <c r="H28" s="557"/>
      <c r="I28" s="557"/>
      <c r="J28" s="557"/>
      <c r="K28" s="557"/>
      <c r="L28" s="557"/>
      <c r="M28" s="558"/>
      <c r="N28" s="193" t="str">
        <f>CONCATENATE("(",Formular!P108," StPl / ",Formular!R108," ",Formular!T108,")")</f>
        <v>(1 StPl / 50 m² KF)</v>
      </c>
      <c r="O28" s="193"/>
      <c r="P28" s="166"/>
      <c r="Q28" s="166"/>
      <c r="R28" s="166"/>
      <c r="S28" s="169"/>
      <c r="T28" s="559"/>
      <c r="U28" s="560"/>
      <c r="V28" s="170" t="str">
        <f>Formular!X108</f>
        <v>m² KF</v>
      </c>
      <c r="W28" s="169"/>
      <c r="X28" s="169"/>
      <c r="Y28" s="306"/>
      <c r="Z28" s="307"/>
      <c r="AA28" s="308"/>
      <c r="AB28" s="547">
        <f>T28/Formular!R108*$AB$8</f>
        <v>0</v>
      </c>
      <c r="AC28" s="548"/>
      <c r="AE28" s="330">
        <f>INT(ROUND(Formular!AB28,0))</f>
        <v>0</v>
      </c>
      <c r="AF28" s="110">
        <f>ROUNDUP(AE28/(Formular!N128)*Formular!R128,0)</f>
        <v>0</v>
      </c>
    </row>
    <row r="29" spans="2:33" ht="26.1" customHeight="1">
      <c r="B29" s="577"/>
      <c r="C29" s="549" t="str">
        <f>Formular!C109</f>
        <v xml:space="preserve">Erzeugungsbetriebe, Lagergebäude/-flächen, Waschanlagen, und dergleichen </v>
      </c>
      <c r="D29" s="550"/>
      <c r="E29" s="550"/>
      <c r="F29" s="550"/>
      <c r="G29" s="550"/>
      <c r="H29" s="550"/>
      <c r="I29" s="550"/>
      <c r="J29" s="550"/>
      <c r="K29" s="550"/>
      <c r="L29" s="550"/>
      <c r="M29" s="551"/>
      <c r="N29" s="337" t="str">
        <f>CONCATENATE("(",Formular!P109," StPl / ",Formular!R109," ",Formular!T109,")")</f>
        <v>(1 StPl / 200 m² NF)</v>
      </c>
      <c r="O29" s="337"/>
      <c r="P29" s="338"/>
      <c r="Q29" s="338"/>
      <c r="R29" s="338"/>
      <c r="S29" s="339"/>
      <c r="T29" s="559"/>
      <c r="U29" s="560"/>
      <c r="V29" s="340" t="str">
        <f>Formular!X109</f>
        <v>m² NF</v>
      </c>
      <c r="W29" s="339"/>
      <c r="X29" s="339"/>
      <c r="Y29" s="309"/>
      <c r="Z29" s="310"/>
      <c r="AA29" s="311"/>
      <c r="AB29" s="554">
        <f>T29/Formular!R109*$AB$8</f>
        <v>0</v>
      </c>
      <c r="AC29" s="555"/>
      <c r="AF29" s="110">
        <v>0</v>
      </c>
    </row>
    <row r="30" spans="2:33" ht="18" customHeight="1" thickBot="1">
      <c r="B30" s="578"/>
      <c r="C30" s="664" t="str">
        <f>Formular!C110</f>
        <v>Bildungs-und Betreuungseinrichtungen bis 18 Jahre</v>
      </c>
      <c r="D30" s="665"/>
      <c r="E30" s="665"/>
      <c r="F30" s="665"/>
      <c r="G30" s="665"/>
      <c r="H30" s="665"/>
      <c r="I30" s="665"/>
      <c r="J30" s="665"/>
      <c r="K30" s="665"/>
      <c r="L30" s="665"/>
      <c r="M30" s="666"/>
      <c r="N30" s="188" t="str">
        <f>CONCATENATE("(",Formular!P110," StPl / ",Formular!R110," ",Formular!T110,")")</f>
        <v>(1 StPl / 1 Gruppe bzw. Klasse)</v>
      </c>
      <c r="O30" s="188"/>
      <c r="P30" s="189"/>
      <c r="Q30" s="189"/>
      <c r="R30" s="189"/>
      <c r="S30" s="190"/>
      <c r="T30" s="667"/>
      <c r="U30" s="668"/>
      <c r="V30" s="727" t="str">
        <f>Formular!X110</f>
        <v>Gruppe(n) bzw. Klasse(n)</v>
      </c>
      <c r="W30" s="727"/>
      <c r="X30" s="728"/>
      <c r="Y30" s="719"/>
      <c r="Z30" s="720"/>
      <c r="AA30" s="721"/>
      <c r="AB30" s="648">
        <f>T30/Formular!R110*$AB$8</f>
        <v>0</v>
      </c>
      <c r="AC30" s="649"/>
      <c r="AE30" s="330">
        <f>INT(ROUND(Formular!AB30,0))</f>
        <v>0</v>
      </c>
      <c r="AF30" s="110">
        <f>ROUNDUP(AE30/(Formular!N128)*Formular!R128,0)</f>
        <v>0</v>
      </c>
    </row>
    <row r="31" spans="2:33" ht="45" customHeight="1">
      <c r="B31" s="563" t="s">
        <v>105</v>
      </c>
      <c r="C31" s="644" t="str">
        <f>CONCATENATE("für Nutzungen, die nicht in den Nutzungsgruppen von Wohnen und Nicht-Wohnen angeführt werden, dürfen für die Bedarfsermittlung die Bemessungsansätze aus den Richtlinien von 1997 bzw. 2018 herangezogen werden;
bei einem Bedarf von über ",Formular!P139," Stellplätzen für diese Nutzungen ist eine Einzelfallbegutachtung erforderlich")</f>
        <v>für Nutzungen, die nicht in den Nutzungsgruppen von Wohnen und Nicht-Wohnen angeführt werden, dürfen für die Bedarfsermittlung die Bemessungsansätze aus den Richtlinien von 1997 bzw. 2018 herangezogen werden;
bei einem Bedarf von über 5 Stellplätzen für diese Nutzungen ist eine Einzelfallbegutachtung erforderlich</v>
      </c>
      <c r="D31" s="644"/>
      <c r="E31" s="644"/>
      <c r="F31" s="644"/>
      <c r="G31" s="644"/>
      <c r="H31" s="644"/>
      <c r="I31" s="644"/>
      <c r="J31" s="644"/>
      <c r="K31" s="644"/>
      <c r="L31" s="644"/>
      <c r="M31" s="644"/>
      <c r="N31" s="644"/>
      <c r="O31" s="644"/>
      <c r="P31" s="644"/>
      <c r="Q31" s="644"/>
      <c r="R31" s="644"/>
      <c r="S31" s="644"/>
      <c r="T31" s="644"/>
      <c r="U31" s="644"/>
      <c r="V31" s="644"/>
      <c r="W31" s="644"/>
      <c r="X31" s="644"/>
      <c r="Y31" s="644"/>
      <c r="Z31" s="644"/>
      <c r="AA31" s="644"/>
      <c r="AB31" s="644"/>
      <c r="AC31" s="645"/>
      <c r="AE31" s="330"/>
      <c r="AF31" s="110">
        <f>SUM(AF12:AF30)</f>
        <v>0</v>
      </c>
    </row>
    <row r="32" spans="2:33" ht="18" customHeight="1" thickBot="1">
      <c r="B32" s="564"/>
      <c r="C32" s="195"/>
      <c r="D32" s="196" t="s">
        <v>123</v>
      </c>
      <c r="E32" s="197"/>
      <c r="F32" s="197"/>
      <c r="G32" s="197"/>
      <c r="H32" s="197"/>
      <c r="I32" s="197"/>
      <c r="J32" s="197"/>
      <c r="K32" s="197"/>
      <c r="L32" s="197"/>
      <c r="M32" s="197"/>
      <c r="N32" s="195"/>
      <c r="O32" s="195"/>
      <c r="P32" s="198"/>
      <c r="Q32" s="198"/>
      <c r="R32" s="198"/>
      <c r="S32" s="199"/>
      <c r="T32" s="200"/>
      <c r="U32" s="200"/>
      <c r="V32" s="201"/>
      <c r="W32" s="199"/>
      <c r="X32" s="199"/>
      <c r="Y32" s="202"/>
      <c r="Z32" s="202"/>
      <c r="AA32" s="202"/>
      <c r="AB32" s="646">
        <f>AB84</f>
        <v>0</v>
      </c>
      <c r="AC32" s="647"/>
      <c r="AE32" s="330">
        <f>SUM(AE12:AE30)</f>
        <v>0</v>
      </c>
      <c r="AF32" s="110">
        <f>IF(AF31&gt;0,ROUNDUP(AE32/(Formular!N128)*Formular!R128,0),0)</f>
        <v>0</v>
      </c>
    </row>
    <row r="33" spans="2:33" ht="15" customHeight="1" thickBot="1"/>
    <row r="34" spans="2:33" ht="20.100000000000001" customHeight="1" thickBot="1">
      <c r="B34" s="729" t="s">
        <v>51</v>
      </c>
      <c r="C34" s="635"/>
      <c r="D34" s="635"/>
      <c r="E34" s="635"/>
      <c r="F34" s="635"/>
      <c r="G34" s="635"/>
      <c r="H34" s="635"/>
      <c r="I34" s="635"/>
      <c r="J34" s="635"/>
      <c r="K34" s="635"/>
      <c r="L34" s="635"/>
      <c r="M34" s="635"/>
      <c r="N34" s="635"/>
      <c r="O34" s="635"/>
      <c r="P34" s="635"/>
      <c r="Q34" s="635"/>
      <c r="R34" s="635"/>
      <c r="S34" s="635"/>
      <c r="T34" s="635"/>
      <c r="U34" s="635"/>
      <c r="V34" s="635"/>
      <c r="W34" s="635"/>
      <c r="X34" s="635"/>
      <c r="Y34" s="635"/>
      <c r="Z34" s="635"/>
      <c r="AA34" s="635"/>
      <c r="AB34" s="635"/>
      <c r="AC34" s="636"/>
      <c r="AD34" s="116"/>
    </row>
    <row r="35" spans="2:33" ht="18" customHeight="1">
      <c r="B35" s="203" t="s">
        <v>67</v>
      </c>
      <c r="C35" s="204"/>
      <c r="D35" s="205"/>
      <c r="E35" s="205"/>
      <c r="F35" s="205"/>
      <c r="G35" s="205"/>
      <c r="H35" s="205"/>
      <c r="I35" s="205"/>
      <c r="J35" s="205"/>
      <c r="K35" s="205"/>
      <c r="L35" s="205"/>
      <c r="M35" s="205"/>
      <c r="N35" s="205"/>
      <c r="O35" s="205"/>
      <c r="P35" s="205"/>
      <c r="Q35" s="205"/>
      <c r="R35" s="205"/>
      <c r="S35" s="205"/>
      <c r="T35" s="137"/>
      <c r="U35" s="137"/>
      <c r="V35" s="137"/>
      <c r="W35" s="137"/>
      <c r="X35" s="205"/>
      <c r="Y35" s="673"/>
      <c r="Z35" s="673"/>
      <c r="AA35" s="673"/>
      <c r="AB35" s="652">
        <f>AB12+SUM(AB21:AC30)+AB32</f>
        <v>0</v>
      </c>
      <c r="AC35" s="653"/>
    </row>
    <row r="36" spans="2:33" ht="18" customHeight="1">
      <c r="B36" s="206"/>
      <c r="C36" s="207" t="s">
        <v>52</v>
      </c>
      <c r="D36" s="208"/>
      <c r="E36" s="208"/>
      <c r="F36" s="208"/>
      <c r="G36" s="208"/>
      <c r="H36" s="208"/>
      <c r="I36" s="208"/>
      <c r="J36" s="208"/>
      <c r="K36" s="208"/>
      <c r="L36" s="208"/>
      <c r="M36" s="208"/>
      <c r="N36" s="208"/>
      <c r="O36" s="208"/>
      <c r="P36" s="208"/>
      <c r="Q36" s="208"/>
      <c r="R36" s="208"/>
      <c r="S36" s="208"/>
      <c r="T36" s="671">
        <f>AB12</f>
        <v>0</v>
      </c>
      <c r="U36" s="672"/>
      <c r="V36" s="708" t="s">
        <v>68</v>
      </c>
      <c r="W36" s="709"/>
      <c r="X36" s="709"/>
      <c r="Y36" s="709"/>
      <c r="Z36" s="709"/>
      <c r="AA36" s="709"/>
      <c r="AB36" s="712">
        <f>IF(T36&gt;T37,T36-T37,0)</f>
        <v>0</v>
      </c>
      <c r="AC36" s="713"/>
    </row>
    <row r="37" spans="2:33" ht="18" customHeight="1" thickBot="1">
      <c r="B37" s="209"/>
      <c r="C37" s="210" t="s">
        <v>76</v>
      </c>
      <c r="D37" s="211"/>
      <c r="E37" s="211"/>
      <c r="F37" s="211"/>
      <c r="G37" s="211"/>
      <c r="H37" s="211"/>
      <c r="I37" s="211"/>
      <c r="J37" s="211"/>
      <c r="K37" s="211"/>
      <c r="L37" s="211"/>
      <c r="M37" s="211"/>
      <c r="N37" s="211"/>
      <c r="O37" s="211"/>
      <c r="P37" s="211"/>
      <c r="Q37" s="211"/>
      <c r="R37" s="211"/>
      <c r="S37" s="211"/>
      <c r="T37" s="674">
        <f>SUM(Y15:AA18)</f>
        <v>0</v>
      </c>
      <c r="U37" s="675"/>
      <c r="V37" s="710"/>
      <c r="W37" s="711"/>
      <c r="X37" s="711"/>
      <c r="Y37" s="711"/>
      <c r="Z37" s="711"/>
      <c r="AA37" s="711"/>
      <c r="AB37" s="714"/>
      <c r="AC37" s="715"/>
      <c r="AD37" s="212"/>
    </row>
    <row r="38" spans="2:33" ht="8.1" customHeight="1">
      <c r="B38" s="213"/>
      <c r="C38" s="214"/>
      <c r="D38" s="214"/>
      <c r="E38" s="214"/>
      <c r="F38" s="214"/>
      <c r="G38" s="214"/>
      <c r="H38" s="214"/>
      <c r="I38" s="214"/>
      <c r="J38" s="214"/>
      <c r="K38" s="214"/>
      <c r="L38" s="214"/>
      <c r="M38" s="214"/>
      <c r="N38" s="214"/>
      <c r="O38" s="214"/>
      <c r="P38" s="214"/>
      <c r="Q38" s="214"/>
      <c r="R38" s="214"/>
      <c r="S38" s="214"/>
      <c r="T38" s="215"/>
      <c r="U38" s="215"/>
      <c r="V38" s="215"/>
      <c r="W38" s="215"/>
      <c r="X38" s="214"/>
      <c r="Y38" s="214"/>
      <c r="Z38" s="214"/>
      <c r="AA38" s="214"/>
      <c r="AB38" s="216"/>
      <c r="AC38" s="217"/>
      <c r="AD38" s="212"/>
    </row>
    <row r="39" spans="2:33" ht="18" customHeight="1" thickBot="1">
      <c r="B39" s="218" t="s">
        <v>139</v>
      </c>
      <c r="C39" s="219"/>
      <c r="D39" s="219"/>
      <c r="E39" s="219"/>
      <c r="F39" s="219"/>
      <c r="G39" s="219"/>
      <c r="H39" s="219"/>
      <c r="I39" s="219"/>
      <c r="J39" s="219"/>
      <c r="K39" s="219"/>
      <c r="L39" s="219"/>
      <c r="M39" s="219"/>
      <c r="N39" s="219"/>
      <c r="O39" s="219"/>
      <c r="P39" s="219"/>
      <c r="Q39" s="219"/>
      <c r="R39" s="219"/>
      <c r="S39" s="219"/>
      <c r="T39" s="219"/>
      <c r="U39" s="219"/>
      <c r="V39" s="219"/>
      <c r="W39" s="199"/>
      <c r="X39" s="199"/>
      <c r="Y39" s="199"/>
      <c r="Z39" s="199"/>
      <c r="AA39" s="220"/>
      <c r="AB39" s="650">
        <f>AB35-AB36</f>
        <v>0</v>
      </c>
      <c r="AC39" s="651"/>
    </row>
    <row r="40" spans="2:33" ht="18" customHeight="1" thickBot="1">
      <c r="B40" s="221" t="s">
        <v>154</v>
      </c>
      <c r="C40" s="222"/>
      <c r="D40" s="222"/>
      <c r="E40" s="222"/>
      <c r="F40" s="222"/>
      <c r="G40" s="222"/>
      <c r="H40" s="222"/>
      <c r="I40" s="222"/>
      <c r="J40" s="222"/>
      <c r="K40" s="222"/>
      <c r="L40" s="222"/>
      <c r="M40" s="222"/>
      <c r="N40" s="222"/>
      <c r="O40" s="222"/>
      <c r="P40" s="222"/>
      <c r="Q40" s="222"/>
      <c r="R40" s="222"/>
      <c r="S40" s="222"/>
      <c r="T40" s="222"/>
      <c r="U40" s="222"/>
      <c r="V40" s="223"/>
      <c r="W40" s="223"/>
      <c r="X40" s="223"/>
      <c r="Y40" s="223"/>
      <c r="Z40" s="223"/>
      <c r="AA40" s="224"/>
      <c r="AB40" s="734">
        <f>P41+AB41</f>
        <v>0</v>
      </c>
      <c r="AC40" s="735"/>
    </row>
    <row r="41" spans="2:33" s="305" customFormat="1" ht="13.2" hidden="1">
      <c r="B41" s="312" t="s">
        <v>148</v>
      </c>
      <c r="C41" s="312"/>
      <c r="D41" s="312"/>
      <c r="E41" s="312"/>
      <c r="F41" s="312"/>
      <c r="G41" s="333"/>
      <c r="H41" s="333"/>
      <c r="I41" s="333"/>
      <c r="J41" s="312"/>
      <c r="K41" s="312"/>
      <c r="L41" s="332"/>
      <c r="M41" s="679">
        <f>AE32</f>
        <v>0</v>
      </c>
      <c r="N41" s="679"/>
      <c r="O41" s="334" t="s">
        <v>149</v>
      </c>
      <c r="P41" s="677">
        <f>AF32</f>
        <v>0</v>
      </c>
      <c r="Q41" s="678"/>
      <c r="R41" s="312" t="s">
        <v>147</v>
      </c>
      <c r="S41" s="312"/>
      <c r="T41" s="333"/>
      <c r="U41" s="331"/>
      <c r="V41" s="333"/>
      <c r="W41" s="333"/>
      <c r="X41" s="312"/>
      <c r="Y41" s="676">
        <f>T63+T64+T71+T73+T75+T77+T79</f>
        <v>0</v>
      </c>
      <c r="Z41" s="676"/>
      <c r="AA41" s="334" t="s">
        <v>149</v>
      </c>
      <c r="AB41" s="677">
        <f>IF(Y41&gt;0,IF(Y41&gt;Formular!N129,Formular!N129/Formular!P129*Formular!R129+ROUNDUP((Formular!Y41-Formular!N129)/Formular!P129,0)*Formular!T129,ROUNDUP(Formular!Y41/Formular!P129,0)*Formular!R129),0)</f>
        <v>0</v>
      </c>
      <c r="AC41" s="678"/>
    </row>
    <row r="42" spans="2:33" ht="8.1" customHeight="1" thickBot="1"/>
    <row r="43" spans="2:33" s="229" customFormat="1" ht="18" customHeight="1">
      <c r="B43" s="736" t="s">
        <v>132</v>
      </c>
      <c r="C43" s="737"/>
      <c r="D43" s="737"/>
      <c r="E43" s="737"/>
      <c r="F43" s="737"/>
      <c r="G43" s="737"/>
      <c r="H43" s="737"/>
      <c r="I43" s="737"/>
      <c r="J43" s="737"/>
      <c r="K43" s="737"/>
      <c r="L43" s="737"/>
      <c r="M43" s="737"/>
      <c r="N43" s="225" t="s">
        <v>53</v>
      </c>
      <c r="O43" s="225"/>
      <c r="P43" s="226"/>
      <c r="Q43" s="226"/>
      <c r="R43" s="226"/>
      <c r="S43" s="226"/>
      <c r="T43" s="226"/>
      <c r="U43" s="226"/>
      <c r="V43" s="227"/>
      <c r="W43" s="227"/>
      <c r="X43" s="227"/>
      <c r="Y43" s="227"/>
      <c r="Z43" s="227"/>
      <c r="AA43" s="228"/>
      <c r="AB43" s="732">
        <f>IF(ROUND(SUM(AB25:AC30,AB32),0)&gt;Formular!N131,Formular!R131,0)</f>
        <v>0</v>
      </c>
      <c r="AC43" s="733"/>
    </row>
    <row r="44" spans="2:33" s="229" customFormat="1" ht="18" customHeight="1">
      <c r="B44" s="738"/>
      <c r="C44" s="739"/>
      <c r="D44" s="739"/>
      <c r="E44" s="739"/>
      <c r="F44" s="739"/>
      <c r="G44" s="739"/>
      <c r="H44" s="739"/>
      <c r="I44" s="739"/>
      <c r="J44" s="739"/>
      <c r="K44" s="739"/>
      <c r="L44" s="739"/>
      <c r="M44" s="739"/>
      <c r="N44" s="230" t="s">
        <v>124</v>
      </c>
      <c r="O44" s="230"/>
      <c r="P44" s="231"/>
      <c r="Q44" s="231"/>
      <c r="R44" s="231"/>
      <c r="S44" s="231"/>
      <c r="T44" s="231"/>
      <c r="U44" s="231"/>
      <c r="V44" s="232"/>
      <c r="W44" s="232"/>
      <c r="X44" s="232"/>
      <c r="Y44" s="232"/>
      <c r="Z44" s="232"/>
      <c r="AA44" s="233"/>
      <c r="AB44" s="730">
        <f>IF(AB45&gt;AB39,AB39,AB45)</f>
        <v>0</v>
      </c>
      <c r="AC44" s="731"/>
      <c r="AE44" s="303"/>
    </row>
    <row r="45" spans="2:33" s="229" customFormat="1" hidden="1">
      <c r="B45" s="316"/>
      <c r="C45" s="304"/>
      <c r="D45" s="304"/>
      <c r="E45" s="304"/>
      <c r="F45" s="304"/>
      <c r="G45" s="304"/>
      <c r="H45" s="304"/>
      <c r="I45" s="304"/>
      <c r="J45" s="304"/>
      <c r="K45" s="304"/>
      <c r="L45" s="304"/>
      <c r="M45" s="304"/>
      <c r="N45" s="304"/>
      <c r="O45" s="304"/>
      <c r="P45" s="317"/>
      <c r="Q45" s="317"/>
      <c r="R45" s="317"/>
      <c r="S45" s="317"/>
      <c r="T45" s="317"/>
      <c r="U45" s="317"/>
      <c r="V45" s="318"/>
      <c r="W45" s="318"/>
      <c r="X45" s="318"/>
      <c r="Y45" s="318"/>
      <c r="Z45" s="318"/>
      <c r="AA45" s="319"/>
      <c r="AB45" s="740">
        <f>ROUNDUP(IF((AB21+AB24+T36)&gt;Formular!N132,(ROUND(AB21+AB24+T36,0)),0)+IF(SUM(AB25:AC30,AB32)&gt;Formular!N133,SUM(AB25:AC30,AB32),0)*Formular!R133/100,0)</f>
        <v>0</v>
      </c>
      <c r="AC45" s="741"/>
      <c r="AE45" s="303"/>
    </row>
    <row r="46" spans="2:33" s="229" customFormat="1" ht="19.95" customHeight="1" thickBot="1">
      <c r="B46" s="767" t="s">
        <v>155</v>
      </c>
      <c r="C46" s="768"/>
      <c r="D46" s="768"/>
      <c r="E46" s="768"/>
      <c r="F46" s="768"/>
      <c r="G46" s="768"/>
      <c r="H46" s="768"/>
      <c r="I46" s="768"/>
      <c r="J46" s="768"/>
      <c r="K46" s="768"/>
      <c r="L46" s="768"/>
      <c r="M46" s="768"/>
      <c r="N46" s="768"/>
      <c r="O46" s="768"/>
      <c r="P46" s="768"/>
      <c r="Q46" s="768"/>
      <c r="R46" s="768"/>
      <c r="S46" s="768"/>
      <c r="T46" s="768"/>
      <c r="U46" s="768"/>
      <c r="V46" s="768"/>
      <c r="W46" s="768"/>
      <c r="X46" s="768"/>
      <c r="Y46" s="768"/>
      <c r="Z46" s="768"/>
      <c r="AA46" s="768"/>
      <c r="AB46" s="650">
        <f>IF(SUM(T15:U18)&gt;6,AB12*Formular!R130/100,0)</f>
        <v>0</v>
      </c>
      <c r="AC46" s="651"/>
    </row>
    <row r="47" spans="2:33" ht="6" customHeight="1"/>
    <row r="48" spans="2:33" ht="75" customHeight="1">
      <c r="B48" s="335" t="s">
        <v>150</v>
      </c>
      <c r="C48" s="535" t="s">
        <v>153</v>
      </c>
      <c r="D48" s="535"/>
      <c r="E48" s="535"/>
      <c r="F48" s="535"/>
      <c r="G48" s="535"/>
      <c r="H48" s="535"/>
      <c r="I48" s="535"/>
      <c r="J48" s="535"/>
      <c r="K48" s="535"/>
      <c r="L48" s="535"/>
      <c r="M48" s="535"/>
      <c r="N48" s="535"/>
      <c r="O48" s="535"/>
      <c r="P48" s="535"/>
      <c r="Q48" s="535"/>
      <c r="R48" s="535"/>
      <c r="S48" s="535"/>
      <c r="T48" s="535"/>
      <c r="U48" s="535"/>
      <c r="V48" s="535"/>
      <c r="W48" s="535"/>
      <c r="X48" s="535"/>
      <c r="Y48" s="535"/>
      <c r="Z48" s="535"/>
      <c r="AA48" s="535"/>
      <c r="AB48" s="535"/>
      <c r="AC48" s="535"/>
      <c r="AF48" s="234"/>
      <c r="AG48" s="234"/>
    </row>
    <row r="49" spans="2:34" ht="12" customHeight="1">
      <c r="B49" s="336" t="s">
        <v>151</v>
      </c>
      <c r="C49" s="535" t="s">
        <v>152</v>
      </c>
      <c r="D49" s="535"/>
      <c r="E49" s="535"/>
      <c r="F49" s="535"/>
      <c r="G49" s="535"/>
      <c r="H49" s="535"/>
      <c r="I49" s="535"/>
      <c r="J49" s="535"/>
      <c r="K49" s="535"/>
      <c r="L49" s="535"/>
      <c r="M49" s="535"/>
      <c r="N49" s="535"/>
      <c r="O49" s="535"/>
      <c r="P49" s="535"/>
      <c r="Q49" s="535"/>
      <c r="R49" s="535"/>
      <c r="S49" s="535"/>
      <c r="T49" s="535"/>
      <c r="U49" s="535"/>
      <c r="V49" s="535"/>
      <c r="W49" s="535"/>
      <c r="X49" s="535"/>
      <c r="Y49" s="535"/>
      <c r="Z49" s="535"/>
      <c r="AA49" s="535"/>
      <c r="AB49" s="535"/>
      <c r="AC49" s="535"/>
      <c r="AF49" s="234"/>
      <c r="AG49" s="234"/>
    </row>
    <row r="50" spans="2:34" ht="12" customHeight="1">
      <c r="C50" s="535" t="s">
        <v>126</v>
      </c>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c r="AB50" s="535"/>
      <c r="AC50" s="535"/>
      <c r="AF50" s="234"/>
      <c r="AG50" s="234"/>
    </row>
    <row r="51" spans="2:34" ht="12" customHeight="1">
      <c r="C51" s="535" t="s">
        <v>127</v>
      </c>
      <c r="D51" s="535"/>
      <c r="E51" s="535"/>
      <c r="F51" s="535"/>
      <c r="G51" s="535"/>
      <c r="H51" s="535"/>
      <c r="I51" s="535"/>
      <c r="J51" s="535"/>
      <c r="K51" s="535"/>
      <c r="L51" s="535"/>
      <c r="M51" s="535"/>
      <c r="N51" s="535"/>
      <c r="O51" s="535"/>
      <c r="P51" s="535"/>
      <c r="Q51" s="535"/>
      <c r="R51" s="535"/>
      <c r="S51" s="535"/>
      <c r="T51" s="535"/>
      <c r="U51" s="535"/>
      <c r="V51" s="535"/>
      <c r="W51" s="535"/>
      <c r="X51" s="535"/>
      <c r="Y51" s="535"/>
      <c r="Z51" s="535"/>
      <c r="AA51" s="535"/>
      <c r="AB51" s="535"/>
      <c r="AC51" s="535"/>
      <c r="AF51" s="234"/>
      <c r="AG51" s="234"/>
    </row>
    <row r="52" spans="2:34" ht="12" customHeight="1">
      <c r="C52" s="535" t="s">
        <v>133</v>
      </c>
      <c r="D52" s="535"/>
      <c r="E52" s="535"/>
      <c r="F52" s="535"/>
      <c r="G52" s="535"/>
      <c r="H52" s="535"/>
      <c r="I52" s="535"/>
      <c r="J52" s="535"/>
      <c r="K52" s="535"/>
      <c r="L52" s="535"/>
      <c r="M52" s="535"/>
      <c r="N52" s="535"/>
      <c r="O52" s="535"/>
      <c r="P52" s="535"/>
      <c r="Q52" s="535"/>
      <c r="R52" s="535"/>
      <c r="S52" s="535"/>
      <c r="T52" s="535"/>
      <c r="U52" s="535"/>
      <c r="V52" s="535"/>
      <c r="W52" s="535"/>
      <c r="X52" s="535"/>
      <c r="Y52" s="535"/>
      <c r="Z52" s="535"/>
      <c r="AA52" s="535"/>
      <c r="AB52" s="535"/>
      <c r="AC52" s="535"/>
      <c r="AF52" s="234"/>
      <c r="AG52" s="234"/>
    </row>
    <row r="53" spans="2:34" s="236" customFormat="1" ht="8.1" customHeight="1">
      <c r="B53" s="235"/>
      <c r="AF53" s="237"/>
      <c r="AG53" s="237"/>
    </row>
    <row r="54" spans="2:34" s="240" customFormat="1" ht="18" customHeight="1">
      <c r="B54" s="238" t="s">
        <v>54</v>
      </c>
      <c r="C54" s="239"/>
      <c r="AC54" s="654"/>
      <c r="AD54" s="654"/>
      <c r="AE54" s="654"/>
      <c r="AF54" s="654"/>
      <c r="AG54" s="654"/>
      <c r="AH54" s="654"/>
    </row>
    <row r="55" spans="2:34" s="236" customFormat="1" ht="12" customHeight="1">
      <c r="B55" s="241" t="s">
        <v>3</v>
      </c>
      <c r="C55" s="241" t="s">
        <v>61</v>
      </c>
      <c r="K55" s="241" t="s">
        <v>56</v>
      </c>
      <c r="L55" s="241" t="s">
        <v>63</v>
      </c>
      <c r="AC55" s="242"/>
    </row>
    <row r="56" spans="2:34" s="236" customFormat="1" ht="12" customHeight="1">
      <c r="B56" s="241" t="s">
        <v>55</v>
      </c>
      <c r="C56" s="241" t="s">
        <v>64</v>
      </c>
      <c r="K56" s="241" t="s">
        <v>50</v>
      </c>
      <c r="L56" s="241" t="s">
        <v>57</v>
      </c>
      <c r="AC56" s="243"/>
      <c r="AD56" s="243"/>
    </row>
    <row r="57" spans="2:34" ht="8.1" customHeight="1"/>
    <row r="58" spans="2:34" s="244" customFormat="1" ht="20.100000000000001" customHeight="1">
      <c r="B58" s="565" t="str">
        <f>IF(OR(F6="",V6=""),"ACHTUNG!  Es wurde die Zentralität und/oder die ÖV-Qualität nicht ausgewählt!!","")</f>
        <v>ACHTUNG!  Es wurde die Zentralität und/oder die ÖV-Qualität nicht ausgewählt!!</v>
      </c>
      <c r="C58" s="565"/>
      <c r="D58" s="565"/>
      <c r="E58" s="565"/>
      <c r="F58" s="565"/>
      <c r="G58" s="565"/>
      <c r="H58" s="565"/>
      <c r="I58" s="565"/>
      <c r="J58" s="565"/>
      <c r="K58" s="565"/>
      <c r="L58" s="565"/>
      <c r="M58" s="565"/>
      <c r="N58" s="565"/>
      <c r="O58" s="565"/>
      <c r="P58" s="565"/>
      <c r="Q58" s="565"/>
      <c r="R58" s="565"/>
      <c r="S58" s="565"/>
      <c r="T58" s="565"/>
      <c r="U58" s="565"/>
      <c r="V58" s="565"/>
      <c r="W58" s="565"/>
      <c r="X58" s="565"/>
      <c r="Y58" s="565"/>
      <c r="Z58" s="565"/>
      <c r="AA58" s="565"/>
      <c r="AB58" s="565"/>
      <c r="AC58" s="565"/>
      <c r="AE58" s="245"/>
    </row>
    <row r="59" spans="2:34" s="244" customFormat="1" ht="20.100000000000001" customHeight="1">
      <c r="B59" s="565" t="str">
        <f>IF(AND(T12="",T19&lt;=0),"",IF(AND(T12&lt;&gt;"",T19&gt;0),"",IF(OR(F7="",V7=""),"ACHTUNG!  Angabe zu Wohnnutzfläche und Anzahl Wohnungen stimmen nicht überein!!","")))</f>
        <v/>
      </c>
      <c r="C59" s="565"/>
      <c r="D59" s="565"/>
      <c r="E59" s="565"/>
      <c r="F59" s="565"/>
      <c r="G59" s="565"/>
      <c r="H59" s="565"/>
      <c r="I59" s="565"/>
      <c r="J59" s="565"/>
      <c r="K59" s="565"/>
      <c r="L59" s="565"/>
      <c r="M59" s="565"/>
      <c r="N59" s="565"/>
      <c r="O59" s="565"/>
      <c r="P59" s="565"/>
      <c r="Q59" s="565"/>
      <c r="R59" s="565"/>
      <c r="S59" s="565"/>
      <c r="T59" s="565"/>
      <c r="U59" s="565"/>
      <c r="V59" s="565"/>
      <c r="W59" s="565"/>
      <c r="X59" s="565"/>
      <c r="Y59" s="565"/>
      <c r="Z59" s="565"/>
      <c r="AA59" s="565"/>
      <c r="AB59" s="565"/>
      <c r="AC59" s="565"/>
      <c r="AE59" s="245"/>
    </row>
    <row r="60" spans="2:34" s="244" customFormat="1" ht="20.100000000000001" customHeight="1" thickBot="1">
      <c r="B60" s="565" t="str">
        <f>IF(AB32&lt;=Formular!P139,"",CONCATENATE("ACHTUNG!  bei einem Bedarf von über ",Formular!P139," Stellplätzen für diese Nutzungen ist eine Einzelfallbegutachtung erforderlich"))</f>
        <v/>
      </c>
      <c r="C60" s="565"/>
      <c r="D60" s="565"/>
      <c r="E60" s="565"/>
      <c r="F60" s="565"/>
      <c r="G60" s="565"/>
      <c r="H60" s="565"/>
      <c r="I60" s="565"/>
      <c r="J60" s="565"/>
      <c r="K60" s="565"/>
      <c r="L60" s="565"/>
      <c r="M60" s="565"/>
      <c r="N60" s="565"/>
      <c r="O60" s="565"/>
      <c r="P60" s="565"/>
      <c r="Q60" s="565"/>
      <c r="R60" s="565"/>
      <c r="S60" s="565"/>
      <c r="T60" s="565"/>
      <c r="U60" s="565"/>
      <c r="V60" s="565"/>
      <c r="W60" s="565"/>
      <c r="X60" s="565"/>
      <c r="Y60" s="565"/>
      <c r="Z60" s="565"/>
      <c r="AA60" s="565"/>
      <c r="AB60" s="565"/>
      <c r="AC60" s="565"/>
      <c r="AE60" s="245"/>
    </row>
    <row r="61" spans="2:34" s="244" customFormat="1" ht="39.9" customHeight="1" thickBot="1">
      <c r="B61" s="634" t="str">
        <f>CONCATENATE("Bemessungsansätze aus den Richtlinien von 1997 und 2018 für Nutzungen, die in der RL 2026 nicht angeführt werden;
bei einem Bedarf von über ",Formular!P139," Stellplätzen für diese Nutzungsgruppen ist eine Einzelfallbegutachtung erforderlich")</f>
        <v>Bemessungsansätze aus den Richtlinien von 1997 und 2018 für Nutzungen, die in der RL 2026 nicht angeführt werden;
bei einem Bedarf von über 5 Stellplätzen für diese Nutzungsgruppen ist eine Einzelfallbegutachtung erforderlich</v>
      </c>
      <c r="C61" s="635"/>
      <c r="D61" s="635"/>
      <c r="E61" s="635"/>
      <c r="F61" s="635"/>
      <c r="G61" s="635"/>
      <c r="H61" s="635"/>
      <c r="I61" s="635"/>
      <c r="J61" s="635"/>
      <c r="K61" s="635"/>
      <c r="L61" s="635"/>
      <c r="M61" s="635"/>
      <c r="N61" s="635"/>
      <c r="O61" s="635"/>
      <c r="P61" s="635"/>
      <c r="Q61" s="635"/>
      <c r="R61" s="635"/>
      <c r="S61" s="635"/>
      <c r="T61" s="635"/>
      <c r="U61" s="635"/>
      <c r="V61" s="635"/>
      <c r="W61" s="635"/>
      <c r="X61" s="635"/>
      <c r="Y61" s="635"/>
      <c r="Z61" s="635"/>
      <c r="AA61" s="635"/>
      <c r="AB61" s="635"/>
      <c r="AC61" s="636"/>
      <c r="AE61" s="245"/>
    </row>
    <row r="62" spans="2:34" s="244" customFormat="1" ht="20.100000000000001" customHeight="1" thickBot="1">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E62" s="245"/>
    </row>
    <row r="63" spans="2:34" ht="30" customHeight="1">
      <c r="B63" s="576" t="s">
        <v>84</v>
      </c>
      <c r="C63" s="619" t="str">
        <f>Formular!C142</f>
        <v>Theater, Konzert-, Kongresshäuser;
(Groß)Kino's mit überörtlicher Bedeutung</v>
      </c>
      <c r="D63" s="620"/>
      <c r="E63" s="620"/>
      <c r="F63" s="620"/>
      <c r="G63" s="620"/>
      <c r="H63" s="620"/>
      <c r="I63" s="620"/>
      <c r="J63" s="620"/>
      <c r="K63" s="620"/>
      <c r="L63" s="620"/>
      <c r="M63" s="621"/>
      <c r="N63" s="247" t="str">
        <f>CONCATENATE("(",Formular!P142," StPl / ",Formular!AH142," ",Formular!Z142,")")</f>
        <v>(1 StPl / 15 Besucherplätze)</v>
      </c>
      <c r="O63" s="184"/>
      <c r="P63" s="185"/>
      <c r="Q63" s="185"/>
      <c r="R63" s="185"/>
      <c r="S63" s="248"/>
      <c r="T63" s="622"/>
      <c r="U63" s="623"/>
      <c r="V63" s="187" t="str">
        <f>Formular!AD142</f>
        <v>Besucherplätze</v>
      </c>
      <c r="W63" s="186"/>
      <c r="X63" s="186"/>
      <c r="Y63" s="624"/>
      <c r="Z63" s="625"/>
      <c r="AA63" s="626"/>
      <c r="AB63" s="627">
        <f>T63/Formular!AH142</f>
        <v>0</v>
      </c>
      <c r="AC63" s="628"/>
    </row>
    <row r="64" spans="2:34" ht="30" customHeight="1">
      <c r="B64" s="577"/>
      <c r="C64" s="556" t="str">
        <f>Formular!C143</f>
        <v>Sonstige Versammlungsstätten, Kinos, Vortragssäle, religiöse Versammlungsstätten</v>
      </c>
      <c r="D64" s="557"/>
      <c r="E64" s="557"/>
      <c r="F64" s="557"/>
      <c r="G64" s="557"/>
      <c r="H64" s="557"/>
      <c r="I64" s="557"/>
      <c r="J64" s="557"/>
      <c r="K64" s="557"/>
      <c r="L64" s="557"/>
      <c r="M64" s="558"/>
      <c r="N64" s="249" t="str">
        <f>CONCATENATE("(",Formular!P143," StPl / ",Formular!AH143," ",Formular!Z143,")")</f>
        <v>(1 StPl / 20 Besucherplätze)</v>
      </c>
      <c r="O64" s="193"/>
      <c r="P64" s="166"/>
      <c r="Q64" s="166"/>
      <c r="R64" s="166"/>
      <c r="S64" s="250"/>
      <c r="T64" s="629"/>
      <c r="U64" s="630"/>
      <c r="V64" s="170" t="str">
        <f>Formular!AD143</f>
        <v>Besucherplätze</v>
      </c>
      <c r="W64" s="169"/>
      <c r="X64" s="169"/>
      <c r="Y64" s="631"/>
      <c r="Z64" s="632"/>
      <c r="AA64" s="633"/>
      <c r="AB64" s="547">
        <f>T64/Formular!AH143</f>
        <v>0</v>
      </c>
      <c r="AC64" s="548"/>
    </row>
    <row r="65" spans="2:32" ht="30" customHeight="1">
      <c r="B65" s="577"/>
      <c r="C65" s="655" t="str">
        <f>Formular!C144</f>
        <v>generell Ausbildungsstätten für Personen über 18 Jahren (sonstige Einrichtungen wie Büros, Mensen, Cafes etc. sind nicht pauschal enthalten)</v>
      </c>
      <c r="D65" s="656"/>
      <c r="E65" s="656"/>
      <c r="F65" s="656"/>
      <c r="G65" s="656"/>
      <c r="H65" s="656"/>
      <c r="I65" s="656"/>
      <c r="J65" s="656"/>
      <c r="K65" s="656"/>
      <c r="L65" s="656"/>
      <c r="M65" s="657"/>
      <c r="N65" s="251" t="str">
        <f>CONCATENATE("(",Formular!P144," StPl / ",Formular!AH144," ",Formular!Z144,")")</f>
        <v>(1 StPl / 20 Sitzplätze)</v>
      </c>
      <c r="O65" s="194"/>
      <c r="P65" s="171"/>
      <c r="Q65" s="171"/>
      <c r="R65" s="171"/>
      <c r="S65" s="252"/>
      <c r="T65" s="629"/>
      <c r="U65" s="630"/>
      <c r="V65" s="175" t="str">
        <f>Formular!AD144</f>
        <v>Sitzplätze</v>
      </c>
      <c r="W65" s="174"/>
      <c r="X65" s="174"/>
      <c r="Y65" s="658"/>
      <c r="Z65" s="659"/>
      <c r="AA65" s="660"/>
      <c r="AB65" s="554">
        <f>T65/Formular!AH144</f>
        <v>0</v>
      </c>
      <c r="AC65" s="555"/>
    </row>
    <row r="66" spans="2:32" ht="20.100000000000001" customHeight="1" thickBot="1">
      <c r="B66" s="578"/>
      <c r="C66" s="641" t="str">
        <f>Formular!C145</f>
        <v>Kleingartenanlagen</v>
      </c>
      <c r="D66" s="642"/>
      <c r="E66" s="642"/>
      <c r="F66" s="642"/>
      <c r="G66" s="642"/>
      <c r="H66" s="642"/>
      <c r="I66" s="642"/>
      <c r="J66" s="642"/>
      <c r="K66" s="642"/>
      <c r="L66" s="642"/>
      <c r="M66" s="643"/>
      <c r="N66" s="253" t="str">
        <f>CONCATENATE("(",Formular!P145," StPl / ",Formular!AH145," ",Formular!Z145,")")</f>
        <v>(1 StPl / 6 Kleingärten)</v>
      </c>
      <c r="O66" s="254"/>
      <c r="P66" s="255"/>
      <c r="Q66" s="255"/>
      <c r="R66" s="255"/>
      <c r="S66" s="256"/>
      <c r="T66" s="639"/>
      <c r="U66" s="640"/>
      <c r="V66" s="257" t="str">
        <f>Formular!AD145</f>
        <v>Kleingärten</v>
      </c>
      <c r="W66" s="258"/>
      <c r="X66" s="258"/>
      <c r="Y66" s="606"/>
      <c r="Z66" s="607"/>
      <c r="AA66" s="608"/>
      <c r="AB66" s="609">
        <f>T66/Formular!AH145</f>
        <v>0</v>
      </c>
      <c r="AC66" s="610"/>
    </row>
    <row r="67" spans="2:32" s="164" customFormat="1" ht="20.100000000000001" customHeight="1" thickBot="1">
      <c r="B67" s="246"/>
      <c r="C67" s="259"/>
      <c r="D67" s="259"/>
      <c r="E67" s="259"/>
      <c r="F67" s="259"/>
      <c r="G67" s="259"/>
      <c r="H67" s="259"/>
      <c r="I67" s="259"/>
      <c r="J67" s="259"/>
      <c r="K67" s="259"/>
      <c r="L67" s="259"/>
      <c r="M67" s="259"/>
      <c r="N67" s="260"/>
      <c r="O67" s="260"/>
      <c r="P67" s="261"/>
      <c r="Q67" s="261"/>
      <c r="R67" s="261"/>
      <c r="S67" s="262"/>
      <c r="T67" s="263"/>
      <c r="U67" s="263"/>
      <c r="V67" s="264"/>
      <c r="W67" s="262"/>
      <c r="X67" s="262"/>
      <c r="Y67" s="265"/>
      <c r="Z67" s="265"/>
      <c r="AA67" s="265"/>
      <c r="AB67" s="266"/>
      <c r="AC67" s="266"/>
    </row>
    <row r="68" spans="2:32" ht="20.100000000000001" customHeight="1">
      <c r="B68" s="579" t="s">
        <v>85</v>
      </c>
      <c r="C68" s="611" t="str">
        <f>Formular!C148</f>
        <v>Tankstellen</v>
      </c>
      <c r="D68" s="612"/>
      <c r="E68" s="612"/>
      <c r="F68" s="612"/>
      <c r="G68" s="612"/>
      <c r="H68" s="612"/>
      <c r="I68" s="612"/>
      <c r="J68" s="612"/>
      <c r="K68" s="612"/>
      <c r="L68" s="612"/>
      <c r="M68" s="613"/>
      <c r="N68" s="267" t="str">
        <f>CONCATENATE("(",Formular!P148," StPl / ",Formular!R148," ",Formular!T148,")")</f>
        <v>(1 StPl / 1 Zapfsäule)</v>
      </c>
      <c r="O68" s="267"/>
      <c r="P68" s="268"/>
      <c r="Q68" s="268"/>
      <c r="R68" s="268"/>
      <c r="S68" s="269"/>
      <c r="T68" s="637"/>
      <c r="U68" s="638"/>
      <c r="V68" s="270" t="str">
        <f>Formular!X148</f>
        <v>Zapfsäule(n)</v>
      </c>
      <c r="W68" s="271"/>
      <c r="X68" s="271"/>
      <c r="Y68" s="614"/>
      <c r="Z68" s="615"/>
      <c r="AA68" s="616"/>
      <c r="AB68" s="617">
        <f>T68*Formular!P148/Formular!R148</f>
        <v>0</v>
      </c>
      <c r="AC68" s="618"/>
    </row>
    <row r="69" spans="2:32" ht="20.100000000000001" customHeight="1">
      <c r="B69" s="580"/>
      <c r="C69" s="582" t="str">
        <f>Formular!C149</f>
        <v>Krankenanstalten, Kliniken, Sanatorien, etc.</v>
      </c>
      <c r="D69" s="583"/>
      <c r="E69" s="583"/>
      <c r="F69" s="583"/>
      <c r="G69" s="583"/>
      <c r="H69" s="583"/>
      <c r="I69" s="583"/>
      <c r="J69" s="583"/>
      <c r="K69" s="583"/>
      <c r="L69" s="583"/>
      <c r="M69" s="600"/>
      <c r="N69" s="272" t="str">
        <f>CONCATENATE("(",Formular!P149," StPl / ",Formular!R149," ",Formular!T149,")")</f>
        <v>(1 StPl / 2 Betten)</v>
      </c>
      <c r="O69" s="272"/>
      <c r="P69" s="273"/>
      <c r="Q69" s="273"/>
      <c r="R69" s="273"/>
      <c r="S69" s="274"/>
      <c r="T69" s="566"/>
      <c r="U69" s="567"/>
      <c r="V69" s="275" t="str">
        <f>Formular!X149</f>
        <v>Betten</v>
      </c>
      <c r="W69" s="276"/>
      <c r="X69" s="276"/>
      <c r="Y69" s="585"/>
      <c r="Z69" s="586"/>
      <c r="AA69" s="587"/>
      <c r="AB69" s="601">
        <f>T69*Formular!P149/Formular!R149</f>
        <v>0</v>
      </c>
      <c r="AC69" s="589"/>
    </row>
    <row r="70" spans="2:32" ht="20.100000000000001" customHeight="1">
      <c r="B70" s="580"/>
      <c r="C70" s="573" t="str">
        <f>Formular!C150</f>
        <v>Sportplätze, Stadien, Trainingsanlagen</v>
      </c>
      <c r="D70" s="574"/>
      <c r="E70" s="574"/>
      <c r="F70" s="574"/>
      <c r="G70" s="574"/>
      <c r="H70" s="574"/>
      <c r="I70" s="574"/>
      <c r="J70" s="574"/>
      <c r="K70" s="574"/>
      <c r="L70" s="574"/>
      <c r="M70" s="575"/>
      <c r="N70" s="277" t="str">
        <f>CONCATENATE("(",Formular!P150," StPl / ",Formular!R150," ",Formular!T150,")")</f>
        <v>(1 StPl / 250 m² Sportfläche)</v>
      </c>
      <c r="O70" s="277"/>
      <c r="P70" s="278"/>
      <c r="Q70" s="278"/>
      <c r="R70" s="278"/>
      <c r="S70" s="279" t="s">
        <v>103</v>
      </c>
      <c r="T70" s="604"/>
      <c r="U70" s="605"/>
      <c r="V70" s="280" t="str">
        <f>Formular!X150</f>
        <v>m² Sportfläche</v>
      </c>
      <c r="W70" s="281"/>
      <c r="X70" s="281"/>
      <c r="Y70" s="568">
        <f>T70*Formular!P150/Formular!R150</f>
        <v>0</v>
      </c>
      <c r="Z70" s="569"/>
      <c r="AA70" s="570"/>
      <c r="AB70" s="571"/>
      <c r="AC70" s="572"/>
    </row>
    <row r="71" spans="2:32" ht="20.100000000000001" customHeight="1">
      <c r="B71" s="580"/>
      <c r="C71" s="573"/>
      <c r="D71" s="574"/>
      <c r="E71" s="574"/>
      <c r="F71" s="574"/>
      <c r="G71" s="574"/>
      <c r="H71" s="574"/>
      <c r="I71" s="574"/>
      <c r="J71" s="574"/>
      <c r="K71" s="574"/>
      <c r="L71" s="574"/>
      <c r="M71" s="575"/>
      <c r="N71" s="277" t="str">
        <f>CONCATENATE("(",Formular!P151," StPl / ",Formular!R151," ",Formular!T151,")")</f>
        <v>(1 StPl / 10 Besucherplätze)</v>
      </c>
      <c r="O71" s="277"/>
      <c r="P71" s="278"/>
      <c r="Q71" s="278"/>
      <c r="R71" s="278"/>
      <c r="S71" s="282"/>
      <c r="T71" s="566"/>
      <c r="U71" s="567"/>
      <c r="V71" s="280" t="str">
        <f>Formular!X151</f>
        <v>Besucherplätze</v>
      </c>
      <c r="W71" s="281"/>
      <c r="X71" s="281"/>
      <c r="Y71" s="568">
        <f>T71*Formular!P151/Formular!R151</f>
        <v>0</v>
      </c>
      <c r="Z71" s="569"/>
      <c r="AA71" s="570"/>
      <c r="AB71" s="571">
        <f>Y70+Y71</f>
        <v>0</v>
      </c>
      <c r="AC71" s="572"/>
    </row>
    <row r="72" spans="2:32" ht="20.100000000000001" customHeight="1">
      <c r="B72" s="580"/>
      <c r="C72" s="582" t="str">
        <f>Formular!C152</f>
        <v>Spiel- und Sporthallen</v>
      </c>
      <c r="D72" s="583"/>
      <c r="E72" s="583"/>
      <c r="F72" s="583"/>
      <c r="G72" s="583"/>
      <c r="H72" s="583"/>
      <c r="I72" s="583"/>
      <c r="J72" s="583"/>
      <c r="K72" s="583"/>
      <c r="L72" s="583"/>
      <c r="M72" s="584"/>
      <c r="N72" s="272" t="str">
        <f>CONCATENATE("(",Formular!P152," StPl / ",Formular!R152," ",Formular!T152,")")</f>
        <v>(1 StPl / 50 m² Hallenfläche)</v>
      </c>
      <c r="O72" s="272"/>
      <c r="P72" s="273"/>
      <c r="Q72" s="273"/>
      <c r="R72" s="273"/>
      <c r="S72" s="283" t="s">
        <v>103</v>
      </c>
      <c r="T72" s="604"/>
      <c r="U72" s="605"/>
      <c r="V72" s="275" t="str">
        <f>Formular!X152</f>
        <v>m² Hallenfläche</v>
      </c>
      <c r="W72" s="276"/>
      <c r="X72" s="276"/>
      <c r="Y72" s="585">
        <f>T72*Formular!P152/Formular!R152</f>
        <v>0</v>
      </c>
      <c r="Z72" s="586"/>
      <c r="AA72" s="587"/>
      <c r="AB72" s="588"/>
      <c r="AC72" s="589"/>
    </row>
    <row r="73" spans="2:32" ht="20.100000000000001" customHeight="1">
      <c r="B73" s="580"/>
      <c r="C73" s="582"/>
      <c r="D73" s="583"/>
      <c r="E73" s="583"/>
      <c r="F73" s="583"/>
      <c r="G73" s="583"/>
      <c r="H73" s="583"/>
      <c r="I73" s="583"/>
      <c r="J73" s="583"/>
      <c r="K73" s="583"/>
      <c r="L73" s="583"/>
      <c r="M73" s="584"/>
      <c r="N73" s="272" t="str">
        <f>CONCATENATE("(",Formular!P153," StPl / ",Formular!R153," ",Formular!T153,")")</f>
        <v>(1 StPl / 10 Besucherplätze)</v>
      </c>
      <c r="O73" s="272"/>
      <c r="P73" s="273"/>
      <c r="Q73" s="273"/>
      <c r="R73" s="273"/>
      <c r="S73" s="274"/>
      <c r="T73" s="566"/>
      <c r="U73" s="567"/>
      <c r="V73" s="275" t="str">
        <f>Formular!X153</f>
        <v>Besucherplätze</v>
      </c>
      <c r="W73" s="276"/>
      <c r="X73" s="276"/>
      <c r="Y73" s="585">
        <f>T73*Formular!P153/Formular!R153</f>
        <v>0</v>
      </c>
      <c r="Z73" s="586"/>
      <c r="AA73" s="587"/>
      <c r="AB73" s="588">
        <f t="shared" ref="AB73" si="0">Y72+Y73</f>
        <v>0</v>
      </c>
      <c r="AC73" s="589"/>
    </row>
    <row r="74" spans="2:32" ht="20.100000000000001" customHeight="1">
      <c r="B74" s="580"/>
      <c r="C74" s="573" t="str">
        <f>Formular!C154</f>
        <v>Tennisplätze</v>
      </c>
      <c r="D74" s="574"/>
      <c r="E74" s="574"/>
      <c r="F74" s="574"/>
      <c r="G74" s="574"/>
      <c r="H74" s="574"/>
      <c r="I74" s="574"/>
      <c r="J74" s="574"/>
      <c r="K74" s="574"/>
      <c r="L74" s="574"/>
      <c r="M74" s="575"/>
      <c r="N74" s="277" t="str">
        <f>CONCATENATE("(",Formular!P154," StPl / ",Formular!R154," ",Formular!T154,")")</f>
        <v>(3 StPl / 1 Spielfeld)</v>
      </c>
      <c r="O74" s="277"/>
      <c r="P74" s="278"/>
      <c r="Q74" s="278"/>
      <c r="R74" s="278"/>
      <c r="S74" s="279" t="s">
        <v>103</v>
      </c>
      <c r="T74" s="566"/>
      <c r="U74" s="567"/>
      <c r="V74" s="280" t="str">
        <f>Formular!X154</f>
        <v>Spielfeld(er)</v>
      </c>
      <c r="W74" s="281"/>
      <c r="X74" s="281"/>
      <c r="Y74" s="568">
        <f>T74*Formular!P154/Formular!R154</f>
        <v>0</v>
      </c>
      <c r="Z74" s="569"/>
      <c r="AA74" s="570"/>
      <c r="AB74" s="571"/>
      <c r="AC74" s="572"/>
    </row>
    <row r="75" spans="2:32" ht="20.100000000000001" customHeight="1">
      <c r="B75" s="580"/>
      <c r="C75" s="573"/>
      <c r="D75" s="574"/>
      <c r="E75" s="574"/>
      <c r="F75" s="574"/>
      <c r="G75" s="574"/>
      <c r="H75" s="574"/>
      <c r="I75" s="574"/>
      <c r="J75" s="574"/>
      <c r="K75" s="574"/>
      <c r="L75" s="574"/>
      <c r="M75" s="575"/>
      <c r="N75" s="277" t="str">
        <f>CONCATENATE("(",Formular!P155," StPl / ",Formular!R155," ",Formular!T155,")")</f>
        <v>(1 StPl / 10 Besucherplätze)</v>
      </c>
      <c r="O75" s="277"/>
      <c r="P75" s="278"/>
      <c r="Q75" s="278"/>
      <c r="R75" s="278"/>
      <c r="S75" s="282"/>
      <c r="T75" s="566"/>
      <c r="U75" s="567"/>
      <c r="V75" s="280" t="str">
        <f>Formular!X155</f>
        <v>Besucherplätze</v>
      </c>
      <c r="W75" s="281"/>
      <c r="X75" s="281"/>
      <c r="Y75" s="568">
        <f>T75*Formular!P155/Formular!R155</f>
        <v>0</v>
      </c>
      <c r="Z75" s="569"/>
      <c r="AA75" s="570"/>
      <c r="AB75" s="571">
        <f t="shared" ref="AB75" si="1">Y74+Y75</f>
        <v>0</v>
      </c>
      <c r="AC75" s="572"/>
    </row>
    <row r="76" spans="2:32" ht="20.100000000000001" customHeight="1">
      <c r="B76" s="580"/>
      <c r="C76" s="582" t="str">
        <f>Formular!C156</f>
        <v>Hallenbäder (beides angeben, kleinerer Wert maßgeblich)</v>
      </c>
      <c r="D76" s="583"/>
      <c r="E76" s="583"/>
      <c r="F76" s="583"/>
      <c r="G76" s="583"/>
      <c r="H76" s="583"/>
      <c r="I76" s="583"/>
      <c r="J76" s="583"/>
      <c r="K76" s="583"/>
      <c r="L76" s="583"/>
      <c r="M76" s="584"/>
      <c r="N76" s="272" t="str">
        <f>CONCATENATE("(",Formular!P156," StPl / ",Formular!R156," ",Formular!T156,")")</f>
        <v>(1 StPl / 5 Kleiderablagen)</v>
      </c>
      <c r="O76" s="272"/>
      <c r="P76" s="273"/>
      <c r="Q76" s="273"/>
      <c r="R76" s="273"/>
      <c r="S76" s="284" t="s">
        <v>109</v>
      </c>
      <c r="T76" s="566"/>
      <c r="U76" s="567"/>
      <c r="V76" s="275" t="str">
        <f>Formular!X156</f>
        <v>Kleiderablagen</v>
      </c>
      <c r="W76" s="276"/>
      <c r="X76" s="276"/>
      <c r="Y76" s="585">
        <f>T76*Formular!P156/Formular!R156</f>
        <v>0</v>
      </c>
      <c r="Z76" s="586"/>
      <c r="AA76" s="587"/>
      <c r="AB76" s="588"/>
      <c r="AC76" s="589"/>
    </row>
    <row r="77" spans="2:32" ht="20.100000000000001" customHeight="1">
      <c r="B77" s="580"/>
      <c r="C77" s="582"/>
      <c r="D77" s="583"/>
      <c r="E77" s="583"/>
      <c r="F77" s="583"/>
      <c r="G77" s="583"/>
      <c r="H77" s="583"/>
      <c r="I77" s="583"/>
      <c r="J77" s="583"/>
      <c r="K77" s="583"/>
      <c r="L77" s="583"/>
      <c r="M77" s="584"/>
      <c r="N77" s="272" t="str">
        <f>CONCATENATE("(",Formular!P157," StPl / ",Formular!R157," ",Formular!T157,")")</f>
        <v>(1 StPl / 8 Besucher)</v>
      </c>
      <c r="O77" s="272"/>
      <c r="P77" s="273"/>
      <c r="Q77" s="273"/>
      <c r="R77" s="273"/>
      <c r="S77" s="274"/>
      <c r="T77" s="566"/>
      <c r="U77" s="567"/>
      <c r="V77" s="275" t="str">
        <f>Formular!X157</f>
        <v>Besucher</v>
      </c>
      <c r="W77" s="276"/>
      <c r="X77" s="276"/>
      <c r="Y77" s="585">
        <f>T77*Formular!P157/Formular!R157</f>
        <v>0</v>
      </c>
      <c r="Z77" s="586"/>
      <c r="AA77" s="587"/>
      <c r="AB77" s="588">
        <f>IF(SUM(Y76:AA77)=Y76,Y76,IF(SUM(Y76+Y77)=Y77,Y77,MIN(Y76:Y77)))</f>
        <v>0</v>
      </c>
      <c r="AC77" s="589"/>
    </row>
    <row r="78" spans="2:32" ht="20.100000000000001" customHeight="1">
      <c r="B78" s="580"/>
      <c r="C78" s="573" t="str">
        <f>Formular!C158</f>
        <v>Freibad (beides angeben, kleinerer Wert maßgeblich)</v>
      </c>
      <c r="D78" s="574"/>
      <c r="E78" s="574"/>
      <c r="F78" s="574"/>
      <c r="G78" s="574"/>
      <c r="H78" s="574"/>
      <c r="I78" s="574"/>
      <c r="J78" s="574"/>
      <c r="K78" s="574"/>
      <c r="L78" s="574"/>
      <c r="M78" s="575"/>
      <c r="N78" s="277" t="str">
        <f>CONCATENATE("(",Formular!P158," StPl / ",Formular!R158," ",Formular!T158,")")</f>
        <v>(1 StPl / 250 m² Freibadfl.)</v>
      </c>
      <c r="O78" s="277"/>
      <c r="P78" s="278"/>
      <c r="Q78" s="278"/>
      <c r="R78" s="278"/>
      <c r="S78" s="285" t="s">
        <v>109</v>
      </c>
      <c r="T78" s="604"/>
      <c r="U78" s="605"/>
      <c r="V78" s="280" t="str">
        <f>Formular!X158</f>
        <v>m² Freibadfl.</v>
      </c>
      <c r="W78" s="281"/>
      <c r="X78" s="281"/>
      <c r="Y78" s="568">
        <f>T78*Formular!P158/Formular!R158</f>
        <v>0</v>
      </c>
      <c r="Z78" s="569"/>
      <c r="AA78" s="570"/>
      <c r="AB78" s="571"/>
      <c r="AC78" s="572"/>
    </row>
    <row r="79" spans="2:32" ht="20.100000000000001" customHeight="1">
      <c r="B79" s="580"/>
      <c r="C79" s="573"/>
      <c r="D79" s="574"/>
      <c r="E79" s="574"/>
      <c r="F79" s="574"/>
      <c r="G79" s="574"/>
      <c r="H79" s="574"/>
      <c r="I79" s="574"/>
      <c r="J79" s="574"/>
      <c r="K79" s="574"/>
      <c r="L79" s="574"/>
      <c r="M79" s="575"/>
      <c r="N79" s="277" t="str">
        <f>CONCATENATE("(",Formular!P159," StPl / ",Formular!R159," ",Formular!T159,")")</f>
        <v>(1 StPl / 30 Besucher)</v>
      </c>
      <c r="O79" s="277"/>
      <c r="P79" s="278"/>
      <c r="Q79" s="278"/>
      <c r="R79" s="278"/>
      <c r="S79" s="282"/>
      <c r="T79" s="566"/>
      <c r="U79" s="567"/>
      <c r="V79" s="280" t="str">
        <f>Formular!X159</f>
        <v>Besucher</v>
      </c>
      <c r="W79" s="281"/>
      <c r="X79" s="281"/>
      <c r="Y79" s="568">
        <f>T79*Formular!P159/Formular!R159</f>
        <v>0</v>
      </c>
      <c r="Z79" s="569"/>
      <c r="AA79" s="570"/>
      <c r="AB79" s="571">
        <f>IF(SUM(Y78:AA79)=Y78,Y78,IF(SUM(Y78+Y79)=Y79,Y79,MIN(Y78:Y79)))</f>
        <v>0</v>
      </c>
      <c r="AC79" s="572"/>
      <c r="AF79" s="286"/>
    </row>
    <row r="80" spans="2:32" ht="20.100000000000001" customHeight="1">
      <c r="B80" s="580"/>
      <c r="C80" s="582" t="str">
        <f>Formular!C160</f>
        <v>Kegel- und Bowlingbahnen</v>
      </c>
      <c r="D80" s="583"/>
      <c r="E80" s="583"/>
      <c r="F80" s="583"/>
      <c r="G80" s="583"/>
      <c r="H80" s="583"/>
      <c r="I80" s="583"/>
      <c r="J80" s="583"/>
      <c r="K80" s="583"/>
      <c r="L80" s="583"/>
      <c r="M80" s="600"/>
      <c r="N80" s="272" t="str">
        <f>CONCATENATE("(",Formular!P160," StPl / ",Formular!R160," ",Formular!T160,")")</f>
        <v>(2 StPl / 1 Einzelbahn)</v>
      </c>
      <c r="O80" s="272"/>
      <c r="P80" s="273"/>
      <c r="Q80" s="273"/>
      <c r="R80" s="273"/>
      <c r="S80" s="274"/>
      <c r="T80" s="566"/>
      <c r="U80" s="567"/>
      <c r="V80" s="275" t="str">
        <f>Formular!X160</f>
        <v>Einzelbahn(en)</v>
      </c>
      <c r="W80" s="276"/>
      <c r="X80" s="276"/>
      <c r="Y80" s="585"/>
      <c r="Z80" s="586"/>
      <c r="AA80" s="587"/>
      <c r="AB80" s="601">
        <f>T80*Formular!P160/Formular!R160</f>
        <v>0</v>
      </c>
      <c r="AC80" s="589"/>
    </row>
    <row r="81" spans="1:36" ht="20.100000000000001" customHeight="1">
      <c r="B81" s="580"/>
      <c r="C81" s="573" t="str">
        <f>Formular!C161</f>
        <v>Minigolfplätze</v>
      </c>
      <c r="D81" s="574"/>
      <c r="E81" s="574"/>
      <c r="F81" s="574"/>
      <c r="G81" s="574"/>
      <c r="H81" s="574"/>
      <c r="I81" s="574"/>
      <c r="J81" s="574"/>
      <c r="K81" s="574"/>
      <c r="L81" s="574"/>
      <c r="M81" s="602"/>
      <c r="N81" s="277" t="str">
        <f>CONCATENATE("(",Formular!P161," StPl / ",Formular!R161," ",Formular!T161,")")</f>
        <v>(5 StPl / 1 Anlage)</v>
      </c>
      <c r="O81" s="277"/>
      <c r="P81" s="278"/>
      <c r="Q81" s="278"/>
      <c r="R81" s="278"/>
      <c r="S81" s="282"/>
      <c r="T81" s="566"/>
      <c r="U81" s="567"/>
      <c r="V81" s="280" t="str">
        <f>Formular!X161</f>
        <v>Anlage(n)</v>
      </c>
      <c r="W81" s="281"/>
      <c r="X81" s="281"/>
      <c r="Y81" s="568"/>
      <c r="Z81" s="569"/>
      <c r="AA81" s="570"/>
      <c r="AB81" s="603">
        <f>T81*Formular!P161/Formular!R161</f>
        <v>0</v>
      </c>
      <c r="AC81" s="572"/>
    </row>
    <row r="82" spans="1:36" ht="20.100000000000001" customHeight="1" thickBot="1">
      <c r="B82" s="581"/>
      <c r="C82" s="590" t="str">
        <f>Formular!C162</f>
        <v>Friedhöfe (inkl. Urnenhöfe) … mind. 10 Stpl.</v>
      </c>
      <c r="D82" s="591"/>
      <c r="E82" s="591"/>
      <c r="F82" s="591"/>
      <c r="G82" s="591"/>
      <c r="H82" s="591"/>
      <c r="I82" s="591"/>
      <c r="J82" s="591"/>
      <c r="K82" s="591"/>
      <c r="L82" s="591"/>
      <c r="M82" s="592"/>
      <c r="N82" s="287" t="str">
        <f>CONCATENATE("(",Formular!P162," StPl / ",Formular!R162," ",Formular!T162,")")</f>
        <v>(1 StPl / 2000 m² Friedhofsfläche)</v>
      </c>
      <c r="O82" s="287"/>
      <c r="P82" s="288"/>
      <c r="Q82" s="288"/>
      <c r="R82" s="288"/>
      <c r="S82" s="289"/>
      <c r="T82" s="593"/>
      <c r="U82" s="594"/>
      <c r="V82" s="290" t="str">
        <f>Formular!X162</f>
        <v>m² Friedhofsfläche</v>
      </c>
      <c r="W82" s="291"/>
      <c r="X82" s="291"/>
      <c r="Y82" s="595"/>
      <c r="Z82" s="596"/>
      <c r="AA82" s="597"/>
      <c r="AB82" s="598">
        <f>IF(T82&lt;&gt;"",MAX(10,T82*Formular!P162/Formular!R162),0)</f>
        <v>0</v>
      </c>
      <c r="AC82" s="599"/>
    </row>
    <row r="83" spans="1:36" ht="14.4" thickBot="1"/>
    <row r="84" spans="1:36" ht="18" customHeight="1" thickBot="1">
      <c r="B84" s="292" t="s">
        <v>122</v>
      </c>
      <c r="C84" s="293"/>
      <c r="D84" s="293"/>
      <c r="E84" s="293"/>
      <c r="F84" s="293"/>
      <c r="G84" s="293"/>
      <c r="H84" s="293"/>
      <c r="I84" s="293"/>
      <c r="J84" s="293"/>
      <c r="K84" s="293"/>
      <c r="L84" s="293"/>
      <c r="M84" s="293"/>
      <c r="N84" s="293"/>
      <c r="O84" s="293"/>
      <c r="P84" s="293"/>
      <c r="Q84" s="293"/>
      <c r="R84" s="293"/>
      <c r="S84" s="293"/>
      <c r="T84" s="293"/>
      <c r="U84" s="293"/>
      <c r="V84" s="293"/>
      <c r="W84" s="294"/>
      <c r="X84" s="294"/>
      <c r="Y84" s="294"/>
      <c r="Z84" s="294"/>
      <c r="AA84" s="295"/>
      <c r="AB84" s="561">
        <f>SUM(AB63:AC66)+SUM(AB68:AC82)</f>
        <v>0</v>
      </c>
      <c r="AC84" s="562"/>
    </row>
    <row r="86" spans="1:36" hidden="1"/>
    <row r="87" spans="1:36" ht="14.4" hidden="1" thickBot="1">
      <c r="A87" s="1"/>
      <c r="B87" s="3" t="s">
        <v>5</v>
      </c>
      <c r="C87" s="1"/>
      <c r="D87" s="1"/>
      <c r="E87" s="1"/>
      <c r="F87" s="1"/>
      <c r="G87" s="1"/>
      <c r="H87" s="1"/>
      <c r="I87" s="1"/>
      <c r="J87" s="1"/>
      <c r="K87" s="1"/>
      <c r="L87" s="14"/>
      <c r="M87" s="1"/>
      <c r="N87" s="3" t="s">
        <v>17</v>
      </c>
      <c r="O87" s="1"/>
      <c r="P87" s="1"/>
      <c r="Q87" s="1"/>
      <c r="R87" s="1"/>
      <c r="S87" s="1"/>
      <c r="T87" s="1"/>
      <c r="U87" s="1"/>
      <c r="V87" s="1"/>
      <c r="W87" s="1"/>
      <c r="X87" s="1"/>
      <c r="Y87" s="1"/>
      <c r="Z87" s="1"/>
      <c r="AA87" s="1"/>
      <c r="AB87" s="1"/>
      <c r="AC87" s="1"/>
      <c r="AD87" s="1"/>
      <c r="AE87" s="1"/>
      <c r="AF87" s="1"/>
      <c r="AG87" s="1"/>
      <c r="AH87" s="1"/>
      <c r="AI87" s="1"/>
      <c r="AJ87" s="1"/>
    </row>
    <row r="88" spans="1:36" ht="14.4" hidden="1" thickBot="1">
      <c r="A88" s="1"/>
      <c r="B88" s="4"/>
      <c r="C88" s="5" t="s">
        <v>18</v>
      </c>
      <c r="D88" s="6"/>
      <c r="E88" s="6"/>
      <c r="F88" s="6"/>
      <c r="G88" s="7"/>
      <c r="H88" s="8" t="s">
        <v>19</v>
      </c>
      <c r="I88" s="45"/>
      <c r="J88" s="70" t="s">
        <v>20</v>
      </c>
      <c r="K88" s="71"/>
      <c r="L88" s="15"/>
      <c r="M88" s="1"/>
      <c r="N88" s="4"/>
      <c r="O88" s="5" t="s">
        <v>18</v>
      </c>
      <c r="P88" s="6"/>
      <c r="Q88" s="6"/>
      <c r="R88" s="6"/>
      <c r="S88" s="7"/>
      <c r="T88" s="8" t="s">
        <v>19</v>
      </c>
      <c r="U88" s="45"/>
      <c r="V88" s="70" t="s">
        <v>20</v>
      </c>
      <c r="W88" s="71"/>
      <c r="X88" s="1"/>
      <c r="Y88" s="1"/>
      <c r="Z88" s="1"/>
      <c r="AA88" s="1"/>
      <c r="AB88" s="1"/>
      <c r="AC88" s="1"/>
      <c r="AD88" s="1"/>
      <c r="AE88" s="1"/>
      <c r="AF88" s="1"/>
      <c r="AG88" s="1"/>
      <c r="AH88" s="1"/>
      <c r="AI88" s="1"/>
      <c r="AJ88" s="1"/>
    </row>
    <row r="89" spans="1:36" ht="14.4" hidden="1">
      <c r="A89" s="1"/>
      <c r="B89" s="437" t="s">
        <v>0</v>
      </c>
      <c r="C89" s="67" t="s">
        <v>13</v>
      </c>
      <c r="D89" s="68"/>
      <c r="E89" s="68"/>
      <c r="F89" s="68"/>
      <c r="G89" s="69"/>
      <c r="H89" s="385">
        <v>0.6</v>
      </c>
      <c r="I89" s="386"/>
      <c r="J89" s="447">
        <f>(H89*1/$H$92)-1</f>
        <v>-0.4</v>
      </c>
      <c r="K89" s="448"/>
      <c r="L89" s="353" t="str">
        <f>IF(Formular!$F$6=Formular!C89,Formular!H89,"")</f>
        <v/>
      </c>
      <c r="M89" s="383"/>
      <c r="N89" s="437" t="s">
        <v>0</v>
      </c>
      <c r="O89" s="67" t="s">
        <v>13</v>
      </c>
      <c r="P89" s="68"/>
      <c r="Q89" s="68"/>
      <c r="R89" s="68"/>
      <c r="S89" s="69"/>
      <c r="T89" s="385">
        <v>0.4</v>
      </c>
      <c r="U89" s="386"/>
      <c r="V89" s="447">
        <f>(T89*1/$H$92)-1</f>
        <v>-0.6</v>
      </c>
      <c r="W89" s="448"/>
      <c r="X89" s="353" t="str">
        <f>IF(Formular!$F$6=Formular!O89,Formular!T89,"")</f>
        <v/>
      </c>
      <c r="Y89" s="354"/>
      <c r="Z89" s="1"/>
      <c r="AA89" s="1"/>
      <c r="AB89" s="1"/>
      <c r="AC89" s="1"/>
      <c r="AD89" s="1"/>
      <c r="AE89" s="1"/>
      <c r="AF89" s="1"/>
      <c r="AG89" s="1"/>
      <c r="AH89" s="1"/>
      <c r="AI89" s="1"/>
      <c r="AJ89" s="1"/>
    </row>
    <row r="90" spans="1:36" ht="14.4" hidden="1">
      <c r="A90" s="1"/>
      <c r="B90" s="438"/>
      <c r="C90" s="41" t="s">
        <v>14</v>
      </c>
      <c r="D90" s="21"/>
      <c r="E90" s="21"/>
      <c r="F90" s="21"/>
      <c r="G90" s="22"/>
      <c r="H90" s="349">
        <v>0.75</v>
      </c>
      <c r="I90" s="384"/>
      <c r="J90" s="430">
        <f>(H90*1/$H$92)-1</f>
        <v>-0.25</v>
      </c>
      <c r="K90" s="431"/>
      <c r="L90" s="351" t="str">
        <f>IF(Formular!$F$6=Formular!C90,Formular!H90,"")</f>
        <v/>
      </c>
      <c r="M90" s="382"/>
      <c r="N90" s="438"/>
      <c r="O90" s="41" t="s">
        <v>14</v>
      </c>
      <c r="P90" s="21"/>
      <c r="Q90" s="21"/>
      <c r="R90" s="21"/>
      <c r="S90" s="22"/>
      <c r="T90" s="349">
        <v>0.65</v>
      </c>
      <c r="U90" s="384"/>
      <c r="V90" s="430">
        <f>(T90*1/$H$92)-1</f>
        <v>-0.35</v>
      </c>
      <c r="W90" s="431"/>
      <c r="X90" s="351" t="str">
        <f>IF(Formular!$F$6=Formular!O90,Formular!T90,"")</f>
        <v/>
      </c>
      <c r="Y90" s="352"/>
      <c r="Z90" s="1"/>
      <c r="AA90" s="1"/>
      <c r="AB90" s="1"/>
      <c r="AC90" s="1"/>
      <c r="AD90" s="1"/>
      <c r="AE90" s="1"/>
      <c r="AF90" s="1"/>
      <c r="AG90" s="1"/>
      <c r="AH90" s="1"/>
      <c r="AI90" s="1"/>
      <c r="AJ90" s="1"/>
    </row>
    <row r="91" spans="1:36" ht="14.4" hidden="1">
      <c r="A91" s="1"/>
      <c r="B91" s="438"/>
      <c r="C91" s="42" t="s">
        <v>15</v>
      </c>
      <c r="D91" s="29"/>
      <c r="E91" s="29"/>
      <c r="F91" s="29"/>
      <c r="G91" s="30"/>
      <c r="H91" s="451">
        <v>0.9</v>
      </c>
      <c r="I91" s="452"/>
      <c r="J91" s="432">
        <f>(H91*1/$H$92)-1</f>
        <v>-9.9999999999999978E-2</v>
      </c>
      <c r="K91" s="433"/>
      <c r="L91" s="353" t="str">
        <f>IF(Formular!$F$6=Formular!C91,Formular!H91,"")</f>
        <v/>
      </c>
      <c r="M91" s="383"/>
      <c r="N91" s="438"/>
      <c r="O91" s="42" t="s">
        <v>15</v>
      </c>
      <c r="P91" s="29"/>
      <c r="Q91" s="29"/>
      <c r="R91" s="29"/>
      <c r="S91" s="30"/>
      <c r="T91" s="451">
        <v>0.85</v>
      </c>
      <c r="U91" s="452"/>
      <c r="V91" s="432">
        <f>(T91*1/$H$92)-1</f>
        <v>-0.15000000000000002</v>
      </c>
      <c r="W91" s="433"/>
      <c r="X91" s="353" t="str">
        <f>IF(Formular!$F$6=Formular!O91,Formular!T91,"")</f>
        <v/>
      </c>
      <c r="Y91" s="354"/>
      <c r="Z91" s="1"/>
      <c r="AA91" s="1"/>
      <c r="AB91" s="1"/>
      <c r="AC91" s="1"/>
      <c r="AD91" s="1"/>
      <c r="AE91" s="1"/>
      <c r="AF91" s="1"/>
      <c r="AG91" s="1"/>
      <c r="AH91" s="1"/>
      <c r="AI91" s="1"/>
      <c r="AJ91" s="1"/>
    </row>
    <row r="92" spans="1:36" ht="15" hidden="1" thickBot="1">
      <c r="A92" s="1"/>
      <c r="B92" s="439"/>
      <c r="C92" s="43" t="s">
        <v>16</v>
      </c>
      <c r="D92" s="44"/>
      <c r="E92" s="44"/>
      <c r="F92" s="44"/>
      <c r="G92" s="38"/>
      <c r="H92" s="449">
        <v>1</v>
      </c>
      <c r="I92" s="450"/>
      <c r="J92" s="398" t="s">
        <v>11</v>
      </c>
      <c r="K92" s="399"/>
      <c r="L92" s="351" t="str">
        <f>IF(Formular!$F$6=Formular!C92,Formular!H92,"")</f>
        <v/>
      </c>
      <c r="M92" s="382"/>
      <c r="N92" s="439"/>
      <c r="O92" s="43" t="s">
        <v>16</v>
      </c>
      <c r="P92" s="44"/>
      <c r="Q92" s="44"/>
      <c r="R92" s="44"/>
      <c r="S92" s="38"/>
      <c r="T92" s="449">
        <v>1</v>
      </c>
      <c r="U92" s="450"/>
      <c r="V92" s="398" t="s">
        <v>11</v>
      </c>
      <c r="W92" s="399"/>
      <c r="X92" s="351" t="str">
        <f>IF(Formular!$F$6=Formular!O92,Formular!T92,"")</f>
        <v/>
      </c>
      <c r="Y92" s="352"/>
      <c r="Z92" s="1"/>
      <c r="AA92" s="1"/>
      <c r="AB92" s="1"/>
      <c r="AC92" s="1"/>
      <c r="AD92" s="1"/>
      <c r="AE92" s="1"/>
      <c r="AF92" s="1"/>
      <c r="AG92" s="1"/>
      <c r="AH92" s="1"/>
      <c r="AI92" s="1"/>
      <c r="AJ92" s="1"/>
    </row>
    <row r="93" spans="1:36" ht="14.4" hidden="1">
      <c r="A93" s="1"/>
      <c r="B93" s="440" t="s">
        <v>6</v>
      </c>
      <c r="C93" s="39" t="s">
        <v>7</v>
      </c>
      <c r="D93" s="40"/>
      <c r="E93" s="40"/>
      <c r="F93" s="40"/>
      <c r="G93" s="37"/>
      <c r="H93" s="453">
        <v>0.65</v>
      </c>
      <c r="I93" s="454"/>
      <c r="J93" s="396">
        <f>(H93*1/$H$96)-1</f>
        <v>-0.35</v>
      </c>
      <c r="K93" s="397"/>
      <c r="L93" s="353" t="str">
        <f>IF(Formular!$V$6=Formular!C93,Formular!H93,"")</f>
        <v/>
      </c>
      <c r="M93" s="383"/>
      <c r="N93" s="440" t="s">
        <v>6</v>
      </c>
      <c r="O93" s="39" t="s">
        <v>7</v>
      </c>
      <c r="P93" s="40"/>
      <c r="Q93" s="40"/>
      <c r="R93" s="40"/>
      <c r="S93" s="37"/>
      <c r="T93" s="453">
        <v>0.4</v>
      </c>
      <c r="U93" s="454"/>
      <c r="V93" s="396">
        <f>(T93*1/$H$96)-1</f>
        <v>-0.6</v>
      </c>
      <c r="W93" s="397"/>
      <c r="X93" s="353" t="str">
        <f>IF(Formular!$V$6=Formular!O93,Formular!T93,"")</f>
        <v/>
      </c>
      <c r="Y93" s="354"/>
      <c r="Z93" s="1"/>
      <c r="AA93" s="1"/>
      <c r="AB93" s="1"/>
      <c r="AD93" s="1"/>
      <c r="AE93" s="1"/>
      <c r="AF93" s="1"/>
      <c r="AG93" s="1"/>
      <c r="AH93" s="1"/>
      <c r="AI93" s="1"/>
      <c r="AJ93" s="1"/>
    </row>
    <row r="94" spans="1:36" ht="14.4" hidden="1">
      <c r="A94" s="1"/>
      <c r="B94" s="438"/>
      <c r="C94" s="41" t="s">
        <v>8</v>
      </c>
      <c r="D94" s="21"/>
      <c r="E94" s="21"/>
      <c r="F94" s="21"/>
      <c r="G94" s="22"/>
      <c r="H94" s="349">
        <v>0.8</v>
      </c>
      <c r="I94" s="384"/>
      <c r="J94" s="430">
        <f>(H94*1/$H$96)-1</f>
        <v>-0.19999999999999996</v>
      </c>
      <c r="K94" s="431"/>
      <c r="L94" s="351" t="str">
        <f>IF(Formular!$V$6=Formular!C94,Formular!H94,"")</f>
        <v/>
      </c>
      <c r="M94" s="382"/>
      <c r="N94" s="438"/>
      <c r="O94" s="41" t="s">
        <v>8</v>
      </c>
      <c r="P94" s="21"/>
      <c r="Q94" s="21"/>
      <c r="R94" s="21"/>
      <c r="S94" s="22"/>
      <c r="T94" s="349">
        <v>0.65</v>
      </c>
      <c r="U94" s="384"/>
      <c r="V94" s="430">
        <f>(T94*1/$H$96)-1</f>
        <v>-0.35</v>
      </c>
      <c r="W94" s="431"/>
      <c r="X94" s="351" t="str">
        <f>IF(Formular!$V$6=Formular!O94,Formular!T94,"")</f>
        <v/>
      </c>
      <c r="Y94" s="352"/>
      <c r="Z94" s="1"/>
      <c r="AA94" s="1"/>
      <c r="AB94" s="1"/>
      <c r="AC94" s="1"/>
      <c r="AD94" s="1"/>
      <c r="AE94" s="1"/>
      <c r="AF94" s="1"/>
      <c r="AG94" s="1"/>
      <c r="AH94" s="1"/>
      <c r="AI94" s="1"/>
      <c r="AJ94" s="1"/>
    </row>
    <row r="95" spans="1:36" ht="14.4" hidden="1">
      <c r="A95" s="1"/>
      <c r="B95" s="438"/>
      <c r="C95" s="42" t="s">
        <v>9</v>
      </c>
      <c r="D95" s="29"/>
      <c r="E95" s="29"/>
      <c r="F95" s="29"/>
      <c r="G95" s="30"/>
      <c r="H95" s="451">
        <v>0.9</v>
      </c>
      <c r="I95" s="452"/>
      <c r="J95" s="432">
        <f>(H95*1/$H$96)-1</f>
        <v>-9.9999999999999978E-2</v>
      </c>
      <c r="K95" s="433"/>
      <c r="L95" s="353" t="str">
        <f>IF(Formular!$V$6=Formular!C95,Formular!H95,"")</f>
        <v/>
      </c>
      <c r="M95" s="383"/>
      <c r="N95" s="438"/>
      <c r="O95" s="42" t="s">
        <v>9</v>
      </c>
      <c r="P95" s="29"/>
      <c r="Q95" s="29"/>
      <c r="R95" s="29"/>
      <c r="S95" s="30"/>
      <c r="T95" s="451">
        <v>0.85</v>
      </c>
      <c r="U95" s="452"/>
      <c r="V95" s="432">
        <f>(T95*1/$H$96)-1</f>
        <v>-0.15000000000000002</v>
      </c>
      <c r="W95" s="433"/>
      <c r="X95" s="353" t="str">
        <f>IF(Formular!$V$6=Formular!O95,Formular!T95,"")</f>
        <v/>
      </c>
      <c r="Y95" s="354"/>
      <c r="Z95" s="1"/>
      <c r="AA95" s="1"/>
      <c r="AB95" s="1"/>
      <c r="AC95" s="1"/>
      <c r="AD95" s="1"/>
      <c r="AE95" s="1"/>
      <c r="AF95" s="1"/>
      <c r="AG95" s="1"/>
      <c r="AH95" s="1"/>
      <c r="AI95" s="1"/>
      <c r="AJ95" s="1"/>
    </row>
    <row r="96" spans="1:36" ht="15" hidden="1" thickBot="1">
      <c r="A96" s="1"/>
      <c r="B96" s="439"/>
      <c r="C96" s="43" t="s">
        <v>10</v>
      </c>
      <c r="D96" s="44"/>
      <c r="E96" s="44"/>
      <c r="F96" s="44"/>
      <c r="G96" s="38"/>
      <c r="H96" s="449">
        <v>1</v>
      </c>
      <c r="I96" s="450"/>
      <c r="J96" s="398" t="s">
        <v>12</v>
      </c>
      <c r="K96" s="399"/>
      <c r="L96" s="351" t="str">
        <f>IF(Formular!$V$6=Formular!C96,Formular!H96,"")</f>
        <v/>
      </c>
      <c r="M96" s="382"/>
      <c r="N96" s="439"/>
      <c r="O96" s="43" t="s">
        <v>10</v>
      </c>
      <c r="P96" s="44"/>
      <c r="Q96" s="44"/>
      <c r="R96" s="44"/>
      <c r="S96" s="38"/>
      <c r="T96" s="449">
        <v>1</v>
      </c>
      <c r="U96" s="450"/>
      <c r="V96" s="398" t="s">
        <v>12</v>
      </c>
      <c r="W96" s="399"/>
      <c r="X96" s="351" t="str">
        <f>IF(Formular!$V$6=Formular!O96,Formular!T96,"")</f>
        <v/>
      </c>
      <c r="Y96" s="352"/>
      <c r="Z96" s="1"/>
      <c r="AA96" s="1"/>
      <c r="AB96" s="1"/>
      <c r="AC96" s="1"/>
      <c r="AD96" s="1"/>
      <c r="AE96" s="1"/>
      <c r="AF96" s="1"/>
      <c r="AG96" s="1"/>
      <c r="AH96" s="1"/>
      <c r="AI96" s="1"/>
      <c r="AJ96" s="1"/>
    </row>
    <row r="97" spans="1:36" hidden="1">
      <c r="A97" s="1"/>
      <c r="B97" s="1"/>
      <c r="C97" s="1"/>
      <c r="D97" s="1"/>
      <c r="E97" s="1"/>
      <c r="F97" s="1"/>
      <c r="G97" s="1"/>
      <c r="H97" s="1"/>
      <c r="I97" s="1"/>
      <c r="J97" s="1"/>
      <c r="K97" s="1"/>
      <c r="L97" s="14"/>
      <c r="M97" s="1"/>
      <c r="N97" s="1"/>
      <c r="O97" s="1"/>
      <c r="P97" s="1"/>
      <c r="Q97" s="1"/>
      <c r="R97" s="1"/>
      <c r="S97" s="1"/>
      <c r="T97" s="1"/>
      <c r="U97" s="1"/>
      <c r="V97" s="1"/>
      <c r="W97" s="1"/>
      <c r="X97" s="1"/>
      <c r="Y97" s="1"/>
      <c r="Z97" s="1"/>
      <c r="AA97" s="1"/>
      <c r="AB97" s="1"/>
      <c r="AC97" s="1"/>
      <c r="AD97" s="1"/>
      <c r="AE97" s="1"/>
      <c r="AF97" s="1"/>
      <c r="AG97" s="1"/>
      <c r="AH97" s="1"/>
      <c r="AI97" s="1"/>
      <c r="AJ97" s="1"/>
    </row>
    <row r="98" spans="1:36" ht="14.4" hidden="1" thickBot="1">
      <c r="A98" s="1"/>
      <c r="B98" s="3" t="s">
        <v>21</v>
      </c>
      <c r="C98" s="1"/>
      <c r="D98" s="1"/>
      <c r="E98" s="1"/>
      <c r="F98" s="1"/>
      <c r="G98" s="1"/>
      <c r="H98" s="1"/>
      <c r="I98" s="1"/>
      <c r="J98" s="1"/>
      <c r="K98" s="1"/>
      <c r="L98" s="1"/>
      <c r="M98" s="3"/>
      <c r="N98" s="1"/>
      <c r="O98" s="1"/>
      <c r="P98" s="1"/>
      <c r="Q98" s="1"/>
      <c r="R98" s="1"/>
      <c r="S98" s="1"/>
      <c r="T98" s="1"/>
      <c r="U98" s="1"/>
      <c r="V98" s="1"/>
      <c r="W98" s="1"/>
      <c r="X98" s="1"/>
      <c r="Y98" s="1"/>
      <c r="Z98" s="1"/>
      <c r="AA98" s="1"/>
      <c r="AB98" s="1"/>
      <c r="AC98" s="1"/>
      <c r="AD98" s="1"/>
      <c r="AE98" s="1"/>
      <c r="AF98" s="1"/>
      <c r="AG98" s="1"/>
      <c r="AH98" s="1"/>
      <c r="AI98" s="1"/>
      <c r="AJ98" s="1"/>
    </row>
    <row r="99" spans="1:36" ht="14.4" hidden="1" thickBot="1">
      <c r="A99" s="1"/>
      <c r="B99" s="13"/>
      <c r="C99" s="9" t="s">
        <v>18</v>
      </c>
      <c r="D99" s="10"/>
      <c r="E99" s="10"/>
      <c r="F99" s="10"/>
      <c r="G99" s="10"/>
      <c r="H99" s="10"/>
      <c r="I99" s="10"/>
      <c r="J99" s="10"/>
      <c r="K99" s="10"/>
      <c r="L99" s="10"/>
      <c r="M99" s="10"/>
      <c r="N99" s="10"/>
      <c r="O99" s="11"/>
      <c r="P99" s="12" t="s">
        <v>19</v>
      </c>
      <c r="Q99" s="12"/>
      <c r="R99" s="12" t="s">
        <v>27</v>
      </c>
      <c r="S99" s="33"/>
      <c r="T99" s="97" t="s">
        <v>114</v>
      </c>
      <c r="U99" s="299"/>
      <c r="V99" s="299"/>
      <c r="W99" s="299"/>
      <c r="X99" s="97" t="s">
        <v>113</v>
      </c>
      <c r="Y99" s="10"/>
      <c r="Z99" s="10"/>
      <c r="AA99" s="34"/>
      <c r="AB99" s="321" t="s">
        <v>142</v>
      </c>
      <c r="AC99" s="10"/>
      <c r="AD99" s="10"/>
      <c r="AE99" s="34"/>
      <c r="AF99" s="1"/>
      <c r="AG99" s="1"/>
      <c r="AH99" s="1"/>
      <c r="AI99" s="1"/>
      <c r="AJ99" s="1"/>
    </row>
    <row r="100" spans="1:36" ht="15" hidden="1" customHeight="1">
      <c r="A100" s="1"/>
      <c r="B100" s="434" t="s">
        <v>28</v>
      </c>
      <c r="C100" s="419" t="s">
        <v>35</v>
      </c>
      <c r="D100" s="420"/>
      <c r="E100" s="420"/>
      <c r="F100" s="420"/>
      <c r="G100" s="420"/>
      <c r="H100" s="420"/>
      <c r="I100" s="420"/>
      <c r="J100" s="420"/>
      <c r="K100" s="420"/>
      <c r="L100" s="420"/>
      <c r="M100" s="420"/>
      <c r="N100" s="420"/>
      <c r="O100" s="421"/>
      <c r="P100" s="402">
        <v>1.76</v>
      </c>
      <c r="Q100" s="403"/>
      <c r="R100" s="461">
        <v>100</v>
      </c>
      <c r="S100" s="462"/>
      <c r="T100" s="18" t="s">
        <v>60</v>
      </c>
      <c r="U100" s="17"/>
      <c r="V100" s="17"/>
      <c r="W100" s="103"/>
      <c r="X100" s="17" t="s">
        <v>60</v>
      </c>
      <c r="Y100" s="17"/>
      <c r="Z100" s="17"/>
      <c r="AA100" s="19"/>
      <c r="AB100" s="347">
        <v>100</v>
      </c>
      <c r="AC100" s="348"/>
      <c r="AD100" s="17">
        <v>1</v>
      </c>
      <c r="AE100" s="19"/>
      <c r="AF100" s="1"/>
      <c r="AG100" s="1"/>
      <c r="AH100" s="1"/>
      <c r="AI100" s="1"/>
      <c r="AJ100" s="1"/>
    </row>
    <row r="101" spans="1:36" ht="14.4" hidden="1">
      <c r="A101" s="1"/>
      <c r="B101" s="435"/>
      <c r="C101" s="410" t="s">
        <v>140</v>
      </c>
      <c r="D101" s="411"/>
      <c r="E101" s="411"/>
      <c r="F101" s="411"/>
      <c r="G101" s="411"/>
      <c r="H101" s="411"/>
      <c r="I101" s="411"/>
      <c r="J101" s="411"/>
      <c r="K101" s="411"/>
      <c r="L101" s="411"/>
      <c r="M101" s="411"/>
      <c r="N101" s="411"/>
      <c r="O101" s="412"/>
      <c r="P101" s="400">
        <v>1</v>
      </c>
      <c r="Q101" s="401"/>
      <c r="R101" s="441">
        <v>20</v>
      </c>
      <c r="S101" s="442"/>
      <c r="T101" s="23" t="s">
        <v>24</v>
      </c>
      <c r="U101" s="21"/>
      <c r="V101" s="21"/>
      <c r="W101" s="100"/>
      <c r="X101" s="21" t="s">
        <v>24</v>
      </c>
      <c r="Y101" s="21"/>
      <c r="Z101" s="21"/>
      <c r="AA101" s="24"/>
      <c r="AB101" s="345">
        <v>0</v>
      </c>
      <c r="AC101" s="346"/>
      <c r="AD101" s="21">
        <v>0</v>
      </c>
      <c r="AE101" s="24"/>
      <c r="AF101" s="1"/>
      <c r="AG101" s="1"/>
      <c r="AH101" s="1"/>
      <c r="AI101" s="1"/>
      <c r="AJ101" s="1"/>
    </row>
    <row r="102" spans="1:36" ht="14.4" hidden="1">
      <c r="A102" s="1"/>
      <c r="B102" s="435"/>
      <c r="C102" s="407" t="s">
        <v>141</v>
      </c>
      <c r="D102" s="408"/>
      <c r="E102" s="408"/>
      <c r="F102" s="408"/>
      <c r="G102" s="408"/>
      <c r="H102" s="408"/>
      <c r="I102" s="408"/>
      <c r="J102" s="408"/>
      <c r="K102" s="408"/>
      <c r="L102" s="408"/>
      <c r="M102" s="408"/>
      <c r="N102" s="408"/>
      <c r="O102" s="409"/>
      <c r="P102" s="459">
        <v>1</v>
      </c>
      <c r="Q102" s="460"/>
      <c r="R102" s="463">
        <v>20</v>
      </c>
      <c r="S102" s="464"/>
      <c r="T102" s="75" t="s">
        <v>24</v>
      </c>
      <c r="U102" s="76"/>
      <c r="V102" s="76"/>
      <c r="W102" s="101"/>
      <c r="X102" s="76" t="s">
        <v>24</v>
      </c>
      <c r="Y102" s="76"/>
      <c r="Z102" s="76"/>
      <c r="AA102" s="320"/>
      <c r="AB102" s="374">
        <v>20</v>
      </c>
      <c r="AC102" s="375"/>
      <c r="AD102" s="76">
        <v>1</v>
      </c>
      <c r="AE102" s="320"/>
      <c r="AF102" s="1"/>
      <c r="AG102" s="1"/>
      <c r="AH102" s="1"/>
      <c r="AI102" s="1"/>
      <c r="AJ102" s="1"/>
    </row>
    <row r="103" spans="1:36" ht="14.4" hidden="1">
      <c r="A103" s="1"/>
      <c r="B103" s="435"/>
      <c r="C103" s="536" t="s">
        <v>143</v>
      </c>
      <c r="D103" s="537"/>
      <c r="E103" s="537"/>
      <c r="F103" s="537"/>
      <c r="G103" s="537"/>
      <c r="H103" s="537"/>
      <c r="I103" s="537"/>
      <c r="J103" s="537"/>
      <c r="K103" s="537"/>
      <c r="L103" s="537"/>
      <c r="M103" s="537"/>
      <c r="N103" s="537"/>
      <c r="O103" s="538"/>
      <c r="P103" s="539">
        <v>1</v>
      </c>
      <c r="Q103" s="540"/>
      <c r="R103" s="541">
        <v>5</v>
      </c>
      <c r="S103" s="542"/>
      <c r="T103" s="322" t="s">
        <v>24</v>
      </c>
      <c r="U103" s="323"/>
      <c r="V103" s="323"/>
      <c r="W103" s="324"/>
      <c r="X103" s="323" t="s">
        <v>24</v>
      </c>
      <c r="Y103" s="323"/>
      <c r="Z103" s="323"/>
      <c r="AA103" s="325"/>
      <c r="AB103" s="380">
        <v>0</v>
      </c>
      <c r="AC103" s="381"/>
      <c r="AD103" s="323">
        <v>0</v>
      </c>
      <c r="AE103" s="325"/>
      <c r="AF103" s="1"/>
      <c r="AG103" s="1"/>
      <c r="AH103" s="1"/>
      <c r="AI103" s="1"/>
      <c r="AJ103" s="1"/>
    </row>
    <row r="104" spans="1:36" ht="15.75" hidden="1" customHeight="1" thickBot="1">
      <c r="A104" s="1"/>
      <c r="B104" s="436"/>
      <c r="C104" s="416" t="s">
        <v>144</v>
      </c>
      <c r="D104" s="417"/>
      <c r="E104" s="417"/>
      <c r="F104" s="417"/>
      <c r="G104" s="417"/>
      <c r="H104" s="417"/>
      <c r="I104" s="417"/>
      <c r="J104" s="417"/>
      <c r="K104" s="417"/>
      <c r="L104" s="417"/>
      <c r="M104" s="417"/>
      <c r="N104" s="417"/>
      <c r="O104" s="418"/>
      <c r="P104" s="457">
        <v>1</v>
      </c>
      <c r="Q104" s="458"/>
      <c r="R104" s="445">
        <v>5</v>
      </c>
      <c r="S104" s="446"/>
      <c r="T104" s="326" t="s">
        <v>24</v>
      </c>
      <c r="U104" s="327"/>
      <c r="V104" s="327"/>
      <c r="W104" s="328"/>
      <c r="X104" s="327" t="s">
        <v>24</v>
      </c>
      <c r="Y104" s="327"/>
      <c r="Z104" s="327"/>
      <c r="AA104" s="329"/>
      <c r="AB104" s="378">
        <v>5</v>
      </c>
      <c r="AC104" s="379"/>
      <c r="AD104" s="327">
        <v>1</v>
      </c>
      <c r="AE104" s="329"/>
      <c r="AF104" s="1"/>
      <c r="AG104" s="1"/>
      <c r="AH104" s="1"/>
      <c r="AI104" s="1"/>
      <c r="AJ104" s="1"/>
    </row>
    <row r="105" spans="1:36" ht="15" hidden="1" customHeight="1">
      <c r="A105" s="1"/>
      <c r="B105" s="434" t="s">
        <v>29</v>
      </c>
      <c r="C105" s="413" t="s">
        <v>22</v>
      </c>
      <c r="D105" s="414"/>
      <c r="E105" s="414"/>
      <c r="F105" s="414"/>
      <c r="G105" s="414"/>
      <c r="H105" s="414"/>
      <c r="I105" s="414"/>
      <c r="J105" s="414"/>
      <c r="K105" s="414"/>
      <c r="L105" s="414"/>
      <c r="M105" s="414"/>
      <c r="N105" s="414"/>
      <c r="O105" s="415"/>
      <c r="P105" s="455">
        <v>1</v>
      </c>
      <c r="Q105" s="456"/>
      <c r="R105" s="443">
        <v>6</v>
      </c>
      <c r="S105" s="444"/>
      <c r="T105" s="26" t="s">
        <v>24</v>
      </c>
      <c r="U105" s="25"/>
      <c r="V105" s="25"/>
      <c r="W105" s="104"/>
      <c r="X105" s="25" t="s">
        <v>24</v>
      </c>
      <c r="Y105" s="25"/>
      <c r="Z105" s="25"/>
      <c r="AA105" s="27"/>
      <c r="AB105" s="376">
        <v>51</v>
      </c>
      <c r="AC105" s="377"/>
      <c r="AD105" s="25">
        <v>1</v>
      </c>
      <c r="AE105" s="27"/>
      <c r="AF105" s="1"/>
      <c r="AG105" s="1"/>
      <c r="AH105" s="1"/>
      <c r="AI105" s="1"/>
      <c r="AJ105" s="1"/>
    </row>
    <row r="106" spans="1:36" ht="14.4" hidden="1">
      <c r="A106" s="1"/>
      <c r="B106" s="435"/>
      <c r="C106" s="407" t="s">
        <v>145</v>
      </c>
      <c r="D106" s="408"/>
      <c r="E106" s="408"/>
      <c r="F106" s="408"/>
      <c r="G106" s="408"/>
      <c r="H106" s="408"/>
      <c r="I106" s="408"/>
      <c r="J106" s="408"/>
      <c r="K106" s="408"/>
      <c r="L106" s="408"/>
      <c r="M106" s="408"/>
      <c r="N106" s="408"/>
      <c r="O106" s="409"/>
      <c r="P106" s="459">
        <v>1</v>
      </c>
      <c r="Q106" s="460"/>
      <c r="R106" s="463">
        <v>50</v>
      </c>
      <c r="S106" s="464"/>
      <c r="T106" s="31" t="s">
        <v>59</v>
      </c>
      <c r="U106" s="29"/>
      <c r="V106" s="29"/>
      <c r="W106" s="99"/>
      <c r="X106" s="29" t="s">
        <v>59</v>
      </c>
      <c r="Y106" s="29"/>
      <c r="Z106" s="29"/>
      <c r="AA106" s="32"/>
      <c r="AB106" s="374">
        <v>0</v>
      </c>
      <c r="AC106" s="375"/>
      <c r="AD106" s="29">
        <v>0</v>
      </c>
      <c r="AE106" s="32"/>
      <c r="AF106" s="1"/>
      <c r="AG106" s="1"/>
      <c r="AH106" s="1"/>
      <c r="AI106" s="1"/>
      <c r="AJ106" s="1"/>
    </row>
    <row r="107" spans="1:36" ht="14.4" hidden="1">
      <c r="A107" s="1"/>
      <c r="B107" s="435"/>
      <c r="C107" s="407" t="s">
        <v>146</v>
      </c>
      <c r="D107" s="408"/>
      <c r="E107" s="408"/>
      <c r="F107" s="408"/>
      <c r="G107" s="408"/>
      <c r="H107" s="408"/>
      <c r="I107" s="408"/>
      <c r="J107" s="408"/>
      <c r="K107" s="408"/>
      <c r="L107" s="408"/>
      <c r="M107" s="408"/>
      <c r="N107" s="408"/>
      <c r="O107" s="409"/>
      <c r="P107" s="459">
        <v>1</v>
      </c>
      <c r="Q107" s="460"/>
      <c r="R107" s="463">
        <v>50</v>
      </c>
      <c r="S107" s="464"/>
      <c r="T107" s="31" t="s">
        <v>59</v>
      </c>
      <c r="U107" s="29"/>
      <c r="V107" s="29"/>
      <c r="W107" s="99"/>
      <c r="X107" s="29" t="s">
        <v>59</v>
      </c>
      <c r="Y107" s="29"/>
      <c r="Z107" s="29"/>
      <c r="AA107" s="32"/>
      <c r="AB107" s="374">
        <v>50</v>
      </c>
      <c r="AC107" s="375"/>
      <c r="AD107" s="29">
        <v>1</v>
      </c>
      <c r="AE107" s="32"/>
      <c r="AF107" s="1"/>
      <c r="AG107" s="1"/>
      <c r="AH107" s="1"/>
      <c r="AI107" s="1"/>
      <c r="AJ107" s="1"/>
    </row>
    <row r="108" spans="1:36" ht="14.4" hidden="1">
      <c r="A108" s="1"/>
      <c r="B108" s="435"/>
      <c r="C108" s="410" t="s">
        <v>75</v>
      </c>
      <c r="D108" s="411"/>
      <c r="E108" s="411"/>
      <c r="F108" s="411"/>
      <c r="G108" s="411"/>
      <c r="H108" s="411"/>
      <c r="I108" s="411"/>
      <c r="J108" s="411"/>
      <c r="K108" s="411"/>
      <c r="L108" s="411"/>
      <c r="M108" s="411"/>
      <c r="N108" s="411"/>
      <c r="O108" s="412"/>
      <c r="P108" s="400">
        <v>1</v>
      </c>
      <c r="Q108" s="401"/>
      <c r="R108" s="441">
        <v>50</v>
      </c>
      <c r="S108" s="442"/>
      <c r="T108" s="23" t="s">
        <v>74</v>
      </c>
      <c r="U108" s="21"/>
      <c r="V108" s="21"/>
      <c r="W108" s="100"/>
      <c r="X108" s="21" t="s">
        <v>74</v>
      </c>
      <c r="Y108" s="21"/>
      <c r="Z108" s="21"/>
      <c r="AA108" s="24"/>
      <c r="AB108" s="345">
        <v>50</v>
      </c>
      <c r="AC108" s="346"/>
      <c r="AD108" s="21">
        <v>1</v>
      </c>
      <c r="AE108" s="24"/>
      <c r="AF108" s="1"/>
      <c r="AG108" s="1"/>
      <c r="AH108" s="1"/>
      <c r="AI108" s="1"/>
      <c r="AJ108" s="1"/>
    </row>
    <row r="109" spans="1:36" ht="14.4" hidden="1">
      <c r="A109" s="1"/>
      <c r="B109" s="435"/>
      <c r="C109" s="407" t="s">
        <v>106</v>
      </c>
      <c r="D109" s="408"/>
      <c r="E109" s="408"/>
      <c r="F109" s="408"/>
      <c r="G109" s="408"/>
      <c r="H109" s="408"/>
      <c r="I109" s="408"/>
      <c r="J109" s="408"/>
      <c r="K109" s="408"/>
      <c r="L109" s="408"/>
      <c r="M109" s="408"/>
      <c r="N109" s="408"/>
      <c r="O109" s="409"/>
      <c r="P109" s="459">
        <v>1</v>
      </c>
      <c r="Q109" s="460"/>
      <c r="R109" s="463">
        <v>200</v>
      </c>
      <c r="S109" s="464"/>
      <c r="T109" s="31" t="s">
        <v>59</v>
      </c>
      <c r="U109" s="29"/>
      <c r="V109" s="29"/>
      <c r="W109" s="99"/>
      <c r="X109" s="29" t="s">
        <v>59</v>
      </c>
      <c r="Y109" s="29"/>
      <c r="Z109" s="29"/>
      <c r="AA109" s="32"/>
      <c r="AB109" s="374">
        <v>0</v>
      </c>
      <c r="AC109" s="375"/>
      <c r="AD109" s="29">
        <v>0</v>
      </c>
      <c r="AE109" s="32"/>
      <c r="AF109" s="1"/>
      <c r="AG109" s="1"/>
      <c r="AH109" s="1"/>
      <c r="AI109" s="1"/>
      <c r="AJ109" s="1"/>
    </row>
    <row r="110" spans="1:36" ht="15.75" hidden="1" customHeight="1" thickBot="1">
      <c r="A110" s="1"/>
      <c r="B110" s="436"/>
      <c r="C110" s="404" t="s">
        <v>23</v>
      </c>
      <c r="D110" s="405"/>
      <c r="E110" s="405"/>
      <c r="F110" s="405"/>
      <c r="G110" s="405"/>
      <c r="H110" s="405"/>
      <c r="I110" s="405"/>
      <c r="J110" s="405"/>
      <c r="K110" s="405"/>
      <c r="L110" s="405"/>
      <c r="M110" s="405"/>
      <c r="N110" s="405"/>
      <c r="O110" s="406"/>
      <c r="P110" s="469">
        <v>1</v>
      </c>
      <c r="Q110" s="468"/>
      <c r="R110" s="545">
        <v>1</v>
      </c>
      <c r="S110" s="546"/>
      <c r="T110" s="73" t="s">
        <v>25</v>
      </c>
      <c r="U110" s="54"/>
      <c r="V110" s="54"/>
      <c r="W110" s="105"/>
      <c r="X110" s="54" t="s">
        <v>121</v>
      </c>
      <c r="Y110" s="54"/>
      <c r="Z110" s="54"/>
      <c r="AA110" s="74"/>
      <c r="AB110" s="372">
        <v>1</v>
      </c>
      <c r="AC110" s="373"/>
      <c r="AD110" s="54">
        <v>1</v>
      </c>
      <c r="AE110" s="74"/>
      <c r="AF110" s="1"/>
      <c r="AG110" s="1"/>
      <c r="AH110" s="1"/>
      <c r="AI110" s="1"/>
      <c r="AJ110" s="1"/>
    </row>
    <row r="111" spans="1:36" hidden="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4.4" hidden="1" thickBot="1">
      <c r="A112" s="1"/>
      <c r="B112" s="3" t="s">
        <v>42</v>
      </c>
      <c r="C112" s="1"/>
      <c r="D112" s="1"/>
      <c r="E112" s="1"/>
      <c r="F112" s="1"/>
      <c r="G112" s="1"/>
      <c r="H112" s="1"/>
      <c r="I112" s="1"/>
      <c r="J112" s="1"/>
      <c r="K112" s="1"/>
      <c r="L112" s="1"/>
      <c r="M112" s="3"/>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4.4" hidden="1" thickBot="1">
      <c r="A113" s="1"/>
      <c r="B113" s="13"/>
      <c r="C113" s="72" t="s">
        <v>69</v>
      </c>
      <c r="D113" s="10"/>
      <c r="E113" s="10"/>
      <c r="F113" s="10"/>
      <c r="G113" s="10"/>
      <c r="H113" s="10"/>
      <c r="I113" s="10"/>
      <c r="J113" s="10"/>
      <c r="K113" s="10"/>
      <c r="L113" s="10"/>
      <c r="M113" s="10"/>
      <c r="N113" s="10"/>
      <c r="O113" s="11"/>
      <c r="P113" s="12" t="s">
        <v>19</v>
      </c>
      <c r="Q113" s="12"/>
      <c r="R113" s="1"/>
      <c r="S113" s="1"/>
      <c r="T113" s="1"/>
      <c r="U113" s="1"/>
      <c r="V113" s="1"/>
      <c r="W113" s="1"/>
      <c r="X113" s="1"/>
      <c r="Y113" s="1"/>
      <c r="Z113" s="1"/>
      <c r="AA113" s="1"/>
      <c r="AB113" s="1"/>
      <c r="AC113" s="1"/>
      <c r="AD113" s="1"/>
      <c r="AE113" s="1"/>
      <c r="AF113" s="1"/>
      <c r="AG113" s="1"/>
      <c r="AH113" s="1"/>
      <c r="AI113" s="1"/>
      <c r="AJ113" s="1"/>
    </row>
    <row r="114" spans="1:36" ht="14.4" hidden="1">
      <c r="A114" s="1"/>
      <c r="B114" s="422"/>
      <c r="C114" s="425" t="s">
        <v>70</v>
      </c>
      <c r="D114" s="426"/>
      <c r="E114" s="426"/>
      <c r="F114" s="426"/>
      <c r="G114" s="426"/>
      <c r="H114" s="426"/>
      <c r="I114" s="426"/>
      <c r="J114" s="426"/>
      <c r="K114" s="426"/>
      <c r="L114" s="426"/>
      <c r="M114" s="426"/>
      <c r="N114" s="426"/>
      <c r="O114" s="427"/>
      <c r="P114" s="428">
        <v>7</v>
      </c>
      <c r="Q114" s="429"/>
      <c r="R114" s="1"/>
      <c r="S114" s="1"/>
      <c r="T114" s="1"/>
      <c r="U114" s="1"/>
      <c r="V114" s="1"/>
      <c r="W114" s="1"/>
      <c r="X114" s="1"/>
      <c r="Y114" s="1"/>
      <c r="Z114" s="1"/>
      <c r="AA114" s="1"/>
      <c r="AB114" s="1"/>
      <c r="AC114" s="1"/>
      <c r="AD114" s="1"/>
      <c r="AE114" s="1"/>
      <c r="AF114" s="1"/>
      <c r="AG114" s="1"/>
      <c r="AH114" s="1"/>
      <c r="AI114" s="1"/>
      <c r="AJ114" s="1"/>
    </row>
    <row r="115" spans="1:36" ht="15" hidden="1" customHeight="1">
      <c r="A115" s="1"/>
      <c r="B115" s="423"/>
      <c r="C115" s="313" t="s">
        <v>138</v>
      </c>
      <c r="D115" s="314"/>
      <c r="E115" s="314"/>
      <c r="F115" s="314"/>
      <c r="G115" s="314"/>
      <c r="H115" s="314"/>
      <c r="I115" s="314"/>
      <c r="J115" s="314"/>
      <c r="K115" s="314"/>
      <c r="L115" s="314"/>
      <c r="M115" s="314"/>
      <c r="N115" s="314"/>
      <c r="O115" s="315"/>
      <c r="P115" s="349">
        <v>0</v>
      </c>
      <c r="Q115" s="350"/>
      <c r="R115" s="1"/>
      <c r="S115" s="1"/>
      <c r="T115" s="1"/>
      <c r="U115" s="1"/>
      <c r="V115" s="1"/>
      <c r="W115" s="1"/>
      <c r="X115" s="1"/>
      <c r="Y115" s="1"/>
      <c r="Z115" s="1"/>
      <c r="AA115" s="1"/>
      <c r="AB115" s="1"/>
      <c r="AC115" s="1"/>
      <c r="AD115" s="1"/>
      <c r="AE115" s="1"/>
      <c r="AF115" s="1"/>
      <c r="AG115" s="1"/>
      <c r="AH115" s="1"/>
      <c r="AI115" s="1"/>
      <c r="AJ115" s="1"/>
    </row>
    <row r="116" spans="1:36" ht="15" hidden="1" thickBot="1">
      <c r="A116" s="1"/>
      <c r="B116" s="424"/>
      <c r="C116" s="543" t="s">
        <v>71</v>
      </c>
      <c r="D116" s="503"/>
      <c r="E116" s="503"/>
      <c r="F116" s="503"/>
      <c r="G116" s="503"/>
      <c r="H116" s="503"/>
      <c r="I116" s="503"/>
      <c r="J116" s="503"/>
      <c r="K116" s="503"/>
      <c r="L116" s="503"/>
      <c r="M116" s="503"/>
      <c r="N116" s="503"/>
      <c r="O116" s="504"/>
      <c r="P116" s="509">
        <v>0.85</v>
      </c>
      <c r="Q116" s="544"/>
      <c r="R116" s="1"/>
      <c r="S116" s="1"/>
      <c r="T116" s="1"/>
      <c r="U116" s="1"/>
      <c r="V116" s="1"/>
      <c r="W116" s="1"/>
      <c r="X116" s="1"/>
      <c r="Y116" s="1"/>
      <c r="Z116" s="1"/>
      <c r="AA116" s="1"/>
      <c r="AB116" s="1"/>
      <c r="AC116" s="1"/>
      <c r="AD116" s="1"/>
      <c r="AE116" s="1"/>
      <c r="AF116" s="1"/>
      <c r="AG116" s="1"/>
      <c r="AH116" s="1"/>
      <c r="AI116" s="1"/>
      <c r="AJ116" s="1"/>
    </row>
    <row r="117" spans="1:36" ht="14.4" hidden="1" thickBo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idden="1">
      <c r="A118" s="1"/>
      <c r="B118" s="46"/>
      <c r="C118" s="9" t="s">
        <v>44</v>
      </c>
      <c r="D118" s="10"/>
      <c r="E118" s="10"/>
      <c r="F118" s="10"/>
      <c r="G118" s="10"/>
      <c r="H118" s="10"/>
      <c r="I118" s="63"/>
      <c r="J118" s="64" t="s">
        <v>43</v>
      </c>
      <c r="K118" s="10"/>
      <c r="L118" s="10"/>
      <c r="M118" s="10"/>
      <c r="N118" s="10"/>
      <c r="O118" s="10"/>
      <c r="P118" s="12" t="s">
        <v>38</v>
      </c>
      <c r="Q118" s="12"/>
      <c r="R118" s="12" t="s">
        <v>39</v>
      </c>
      <c r="S118" s="33"/>
      <c r="T118" s="35" t="s">
        <v>40</v>
      </c>
      <c r="U118" s="35"/>
      <c r="V118" s="12" t="s">
        <v>41</v>
      </c>
      <c r="W118" s="47"/>
      <c r="X118" s="1"/>
      <c r="Y118" s="1"/>
      <c r="Z118" s="1"/>
      <c r="AA118" s="1"/>
      <c r="AB118" s="1"/>
      <c r="AC118" s="1"/>
      <c r="AD118" s="1"/>
      <c r="AE118" s="1"/>
      <c r="AF118" s="1"/>
      <c r="AG118" s="1"/>
      <c r="AH118" s="1"/>
      <c r="AI118" s="1"/>
      <c r="AJ118" s="1"/>
    </row>
    <row r="119" spans="1:36" ht="14.4" hidden="1" thickBot="1">
      <c r="A119" s="36"/>
      <c r="B119" s="48"/>
      <c r="C119" s="49"/>
      <c r="D119" s="2"/>
      <c r="E119" s="2"/>
      <c r="F119" s="2"/>
      <c r="G119" s="2"/>
      <c r="H119" s="2"/>
      <c r="I119" s="65"/>
      <c r="J119" s="66"/>
      <c r="K119" s="2"/>
      <c r="L119" s="2"/>
      <c r="M119" s="2"/>
      <c r="N119" s="2"/>
      <c r="O119" s="2"/>
      <c r="P119" s="474" t="s">
        <v>45</v>
      </c>
      <c r="Q119" s="476"/>
      <c r="R119" s="474" t="s">
        <v>1</v>
      </c>
      <c r="S119" s="476"/>
      <c r="T119" s="474" t="s">
        <v>2</v>
      </c>
      <c r="U119" s="476"/>
      <c r="V119" s="474" t="s">
        <v>46</v>
      </c>
      <c r="W119" s="475"/>
      <c r="X119" s="36"/>
      <c r="Y119" s="36"/>
      <c r="Z119" s="36"/>
      <c r="AA119" s="36"/>
      <c r="AB119" s="36"/>
      <c r="AC119" s="36"/>
      <c r="AD119" s="36"/>
      <c r="AE119" s="36"/>
      <c r="AF119" s="36"/>
      <c r="AG119" s="36"/>
      <c r="AH119" s="36"/>
      <c r="AI119" s="36"/>
      <c r="AJ119" s="36"/>
    </row>
    <row r="120" spans="1:36" ht="14.4" hidden="1">
      <c r="A120" s="1"/>
      <c r="B120" s="51"/>
      <c r="C120" s="16" t="str">
        <f>C89</f>
        <v>1 - Hauptsiedlungsgebiet 1</v>
      </c>
      <c r="D120" s="17"/>
      <c r="E120" s="17"/>
      <c r="F120" s="17"/>
      <c r="G120" s="17"/>
      <c r="H120" s="17"/>
      <c r="I120" s="56"/>
      <c r="J120" s="55" t="s">
        <v>36</v>
      </c>
      <c r="K120" s="17"/>
      <c r="L120" s="17"/>
      <c r="M120" s="17"/>
      <c r="N120" s="17"/>
      <c r="O120" s="56"/>
      <c r="P120" s="477">
        <v>1</v>
      </c>
      <c r="Q120" s="403"/>
      <c r="R120" s="402">
        <v>1.5</v>
      </c>
      <c r="S120" s="403"/>
      <c r="T120" s="402">
        <v>1.7</v>
      </c>
      <c r="U120" s="403"/>
      <c r="V120" s="402">
        <v>2.1</v>
      </c>
      <c r="W120" s="478"/>
      <c r="X120" s="351" t="str">
        <f>IF(Formular!$F$6=Formular!C89,1,"")</f>
        <v/>
      </c>
      <c r="Y120" s="352"/>
      <c r="Z120" s="1"/>
      <c r="AA120" s="1"/>
      <c r="AB120" s="1"/>
      <c r="AC120" s="1"/>
      <c r="AD120" s="1"/>
      <c r="AE120" s="1"/>
      <c r="AF120" s="1"/>
      <c r="AG120" s="1"/>
      <c r="AH120" s="1"/>
      <c r="AI120" s="1"/>
      <c r="AJ120" s="1"/>
    </row>
    <row r="121" spans="1:36" ht="14.4" hidden="1">
      <c r="A121" s="1"/>
      <c r="B121" s="52"/>
      <c r="C121" s="20" t="str">
        <f>C90</f>
        <v>2 - Hauptsiedlungsgebiet 2</v>
      </c>
      <c r="D121" s="21"/>
      <c r="E121" s="21"/>
      <c r="F121" s="21"/>
      <c r="G121" s="21"/>
      <c r="H121" s="21"/>
      <c r="I121" s="58"/>
      <c r="J121" s="57" t="s">
        <v>36</v>
      </c>
      <c r="K121" s="21"/>
      <c r="L121" s="21"/>
      <c r="M121" s="21"/>
      <c r="N121" s="21"/>
      <c r="O121" s="58"/>
      <c r="P121" s="479">
        <v>1</v>
      </c>
      <c r="Q121" s="401"/>
      <c r="R121" s="400">
        <v>1.5</v>
      </c>
      <c r="S121" s="401"/>
      <c r="T121" s="400">
        <v>1.7</v>
      </c>
      <c r="U121" s="401"/>
      <c r="V121" s="400">
        <v>2.1</v>
      </c>
      <c r="W121" s="471"/>
      <c r="X121" s="351" t="str">
        <f>IF(Formular!$F$6=Formular!C90,2,"")</f>
        <v/>
      </c>
      <c r="Y121" s="352"/>
      <c r="Z121" s="1"/>
      <c r="AA121" s="1"/>
      <c r="AB121" s="1"/>
      <c r="AC121" s="1"/>
      <c r="AD121" s="1"/>
      <c r="AE121" s="1"/>
      <c r="AF121" s="1"/>
      <c r="AG121" s="1"/>
      <c r="AH121" s="1"/>
      <c r="AI121" s="1"/>
      <c r="AJ121" s="1"/>
    </row>
    <row r="122" spans="1:36" ht="14.4" hidden="1">
      <c r="A122" s="1"/>
      <c r="B122" s="52"/>
      <c r="C122" s="28" t="str">
        <f>C91</f>
        <v>3 - Hauptsiedlungsgebiet 3</v>
      </c>
      <c r="D122" s="29"/>
      <c r="E122" s="29"/>
      <c r="F122" s="29"/>
      <c r="G122" s="29"/>
      <c r="H122" s="29"/>
      <c r="I122" s="60"/>
      <c r="J122" s="59" t="s">
        <v>36</v>
      </c>
      <c r="K122" s="29"/>
      <c r="L122" s="29"/>
      <c r="M122" s="29"/>
      <c r="N122" s="29"/>
      <c r="O122" s="60"/>
      <c r="P122" s="472">
        <v>1</v>
      </c>
      <c r="Q122" s="460"/>
      <c r="R122" s="459">
        <v>1.5</v>
      </c>
      <c r="S122" s="460"/>
      <c r="T122" s="459">
        <v>1.7</v>
      </c>
      <c r="U122" s="460"/>
      <c r="V122" s="459">
        <v>2.1</v>
      </c>
      <c r="W122" s="473"/>
      <c r="X122" s="353" t="str">
        <f>IF(Formular!$F$6=Formular!C91,3,"")</f>
        <v/>
      </c>
      <c r="Y122" s="354"/>
      <c r="Z122" s="1"/>
      <c r="AA122" s="1"/>
      <c r="AB122" s="1"/>
      <c r="AC122" s="1"/>
      <c r="AD122" s="1"/>
      <c r="AE122" s="1"/>
      <c r="AF122" s="1"/>
      <c r="AG122" s="1"/>
      <c r="AH122" s="1"/>
      <c r="AI122" s="1"/>
      <c r="AJ122" s="1"/>
    </row>
    <row r="123" spans="1:36" ht="15" hidden="1" thickBot="1">
      <c r="A123" s="1"/>
      <c r="B123" s="53"/>
      <c r="C123" s="50" t="str">
        <f>C92</f>
        <v>4 - übriges Siedlungsgebiet</v>
      </c>
      <c r="D123" s="54"/>
      <c r="E123" s="54"/>
      <c r="F123" s="54"/>
      <c r="G123" s="54"/>
      <c r="H123" s="54"/>
      <c r="I123" s="62"/>
      <c r="J123" s="61" t="s">
        <v>37</v>
      </c>
      <c r="K123" s="54"/>
      <c r="L123" s="54"/>
      <c r="M123" s="54"/>
      <c r="N123" s="54"/>
      <c r="O123" s="62"/>
      <c r="P123" s="467">
        <v>1.2</v>
      </c>
      <c r="Q123" s="468"/>
      <c r="R123" s="469">
        <v>1.8</v>
      </c>
      <c r="S123" s="468"/>
      <c r="T123" s="469">
        <v>2</v>
      </c>
      <c r="U123" s="468"/>
      <c r="V123" s="469">
        <v>2.2999999999999998</v>
      </c>
      <c r="W123" s="470"/>
      <c r="X123" s="351" t="str">
        <f>IF(Formular!$F$6=Formular!C92,4,"")</f>
        <v/>
      </c>
      <c r="Y123" s="352"/>
      <c r="Z123" s="1"/>
      <c r="AA123" s="1"/>
      <c r="AB123" s="1"/>
      <c r="AC123" s="1"/>
      <c r="AD123" s="1"/>
      <c r="AE123" s="1"/>
      <c r="AF123" s="1"/>
      <c r="AG123" s="1"/>
      <c r="AH123" s="1"/>
      <c r="AI123" s="1"/>
      <c r="AJ123" s="1"/>
    </row>
    <row r="124" spans="1:36" ht="14.4" hidden="1" thickBot="1">
      <c r="A124" s="1"/>
      <c r="B124" s="1"/>
      <c r="C124" s="1"/>
      <c r="D124" s="1"/>
      <c r="E124" s="1"/>
      <c r="F124" s="1"/>
      <c r="G124" s="1"/>
      <c r="H124" s="1"/>
      <c r="I124" s="1"/>
      <c r="J124" s="1"/>
      <c r="K124" s="1"/>
      <c r="L124" s="1"/>
      <c r="M124" s="1"/>
      <c r="N124" s="1"/>
      <c r="O124" s="1"/>
      <c r="P124" s="480">
        <f>IF(SUM($X$120:$X$123)&lt;4,P120,P123)*IF(Formular!T19&gt;=Formular!P114,Formular!P116,1)</f>
        <v>1</v>
      </c>
      <c r="Q124" s="465"/>
      <c r="R124" s="465">
        <f>IF(SUM($X$120:$X$123)&lt;4,R120,R123)*IF(Formular!T19&gt;=Formular!P114,Formular!P116,1)</f>
        <v>1.5</v>
      </c>
      <c r="S124" s="465"/>
      <c r="T124" s="465">
        <f>IF(SUM($X$120:$X$123)&lt;4,T120,T123)*IF(Formular!T19&gt;=Formular!P114,Formular!P116,1)</f>
        <v>1.7</v>
      </c>
      <c r="U124" s="465"/>
      <c r="V124" s="465">
        <f>IF(SUM($X$120:$X$123)&lt;4,V120,V123)*IF(Formular!T19&gt;=Formular!P114,Formular!P116,1)</f>
        <v>2.1</v>
      </c>
      <c r="W124" s="466"/>
      <c r="X124" s="1"/>
      <c r="Y124" s="1"/>
      <c r="Z124" s="1"/>
      <c r="AA124" s="1"/>
      <c r="AB124" s="1"/>
      <c r="AC124" s="1"/>
      <c r="AD124" s="1"/>
      <c r="AE124" s="1"/>
      <c r="AF124" s="1"/>
      <c r="AG124" s="1"/>
      <c r="AH124" s="1"/>
      <c r="AI124" s="1"/>
      <c r="AJ124" s="1"/>
    </row>
    <row r="125" spans="1:36" hidden="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4.4" hidden="1" thickBot="1">
      <c r="A126" s="1"/>
      <c r="B126" s="3" t="s">
        <v>62</v>
      </c>
      <c r="C126" s="1"/>
      <c r="D126" s="1"/>
      <c r="E126" s="1"/>
      <c r="F126" s="1"/>
      <c r="G126" s="1"/>
      <c r="H126" s="1"/>
      <c r="I126" s="1"/>
      <c r="J126" s="1"/>
      <c r="K126" s="1"/>
      <c r="L126" s="1"/>
      <c r="M126" s="3"/>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4.4" hidden="1" thickBot="1">
      <c r="A127" s="1"/>
      <c r="B127" s="13"/>
      <c r="C127" s="9" t="s">
        <v>18</v>
      </c>
      <c r="D127" s="10"/>
      <c r="E127" s="10"/>
      <c r="F127" s="10"/>
      <c r="G127" s="10"/>
      <c r="H127" s="10"/>
      <c r="I127" s="10"/>
      <c r="J127" s="10"/>
      <c r="K127" s="10"/>
      <c r="L127" s="10"/>
      <c r="M127" s="10"/>
      <c r="N127" s="109" t="s">
        <v>130</v>
      </c>
      <c r="O127" s="12"/>
      <c r="R127" s="12" t="s">
        <v>19</v>
      </c>
      <c r="S127" s="12"/>
      <c r="T127" s="1"/>
      <c r="U127" s="1"/>
      <c r="V127" s="1"/>
      <c r="W127" s="1"/>
      <c r="X127" s="1"/>
      <c r="Y127" s="1"/>
      <c r="Z127" s="1"/>
      <c r="AA127" s="1"/>
      <c r="AB127" s="1"/>
      <c r="AC127" s="1"/>
      <c r="AD127" s="1"/>
      <c r="AE127" s="1"/>
      <c r="AF127" s="1"/>
      <c r="AG127" s="1"/>
      <c r="AH127" s="1"/>
      <c r="AI127" s="1"/>
      <c r="AJ127" s="1"/>
    </row>
    <row r="128" spans="1:36" ht="15" hidden="1" customHeight="1">
      <c r="A128" s="1"/>
      <c r="B128" s="106"/>
      <c r="C128" s="393" t="s">
        <v>134</v>
      </c>
      <c r="D128" s="394"/>
      <c r="E128" s="394"/>
      <c r="F128" s="394"/>
      <c r="G128" s="394"/>
      <c r="H128" s="394"/>
      <c r="I128" s="394"/>
      <c r="J128" s="394"/>
      <c r="K128" s="394"/>
      <c r="L128" s="394"/>
      <c r="M128" s="394"/>
      <c r="N128" s="361">
        <v>20</v>
      </c>
      <c r="O128" s="362"/>
      <c r="P128" s="362"/>
      <c r="Q128" s="363"/>
      <c r="R128" s="361">
        <v>1</v>
      </c>
      <c r="S128" s="362"/>
      <c r="T128" s="362"/>
      <c r="U128" s="362"/>
      <c r="V128" s="1"/>
      <c r="W128" s="1"/>
      <c r="X128" s="1"/>
      <c r="Y128" s="1"/>
      <c r="Z128" s="1"/>
      <c r="AA128" s="1"/>
      <c r="AB128" s="1"/>
      <c r="AC128" s="1"/>
      <c r="AD128" s="1"/>
      <c r="AE128" s="1"/>
      <c r="AF128" s="1"/>
      <c r="AG128" s="1"/>
      <c r="AH128" s="1"/>
      <c r="AI128" s="1"/>
      <c r="AJ128" s="1"/>
    </row>
    <row r="129" spans="1:36" ht="14.4" hidden="1">
      <c r="A129" s="1"/>
      <c r="B129" s="107"/>
      <c r="C129" s="482" t="s">
        <v>135</v>
      </c>
      <c r="D129" s="483"/>
      <c r="E129" s="483"/>
      <c r="F129" s="483"/>
      <c r="G129" s="483"/>
      <c r="H129" s="483"/>
      <c r="I129" s="483"/>
      <c r="J129" s="483"/>
      <c r="K129" s="483"/>
      <c r="L129" s="483"/>
      <c r="M129" s="483"/>
      <c r="N129" s="364">
        <v>1000</v>
      </c>
      <c r="O129" s="365"/>
      <c r="P129" s="361">
        <v>100</v>
      </c>
      <c r="Q129" s="363"/>
      <c r="R129" s="366">
        <v>2</v>
      </c>
      <c r="S129" s="367"/>
      <c r="T129" s="361">
        <v>1</v>
      </c>
      <c r="U129" s="362"/>
      <c r="V129" s="1"/>
      <c r="W129" s="1"/>
      <c r="X129" s="1"/>
      <c r="Y129" s="1"/>
      <c r="Z129" s="1"/>
      <c r="AA129" s="1"/>
      <c r="AB129" s="1"/>
      <c r="AC129" s="1"/>
      <c r="AD129" s="1"/>
      <c r="AE129" s="1"/>
      <c r="AF129" s="1"/>
      <c r="AG129" s="1"/>
      <c r="AH129" s="1"/>
      <c r="AI129" s="1"/>
      <c r="AJ129" s="1"/>
    </row>
    <row r="130" spans="1:36" ht="14.4" hidden="1">
      <c r="A130" s="1"/>
      <c r="B130" s="107"/>
      <c r="C130" s="391" t="s">
        <v>4</v>
      </c>
      <c r="D130" s="392"/>
      <c r="E130" s="392"/>
      <c r="F130" s="392"/>
      <c r="G130" s="392"/>
      <c r="H130" s="392"/>
      <c r="I130" s="392"/>
      <c r="J130" s="392"/>
      <c r="K130" s="392"/>
      <c r="L130" s="392"/>
      <c r="M130" s="392"/>
      <c r="N130" s="395"/>
      <c r="O130" s="395"/>
      <c r="R130" s="370">
        <v>13</v>
      </c>
      <c r="S130" s="371"/>
      <c r="T130" s="371"/>
      <c r="U130" s="371"/>
      <c r="V130" s="1"/>
      <c r="W130" s="1"/>
      <c r="X130" s="1"/>
      <c r="Y130" s="1"/>
      <c r="Z130" s="1"/>
      <c r="AA130" s="1"/>
      <c r="AB130" s="1"/>
      <c r="AC130" s="1"/>
      <c r="AD130" s="1"/>
      <c r="AE130" s="1"/>
      <c r="AF130" s="1"/>
      <c r="AG130" s="1"/>
      <c r="AH130" s="1"/>
      <c r="AI130" s="1"/>
      <c r="AJ130" s="1"/>
    </row>
    <row r="131" spans="1:36" ht="14.4" hidden="1">
      <c r="A131" s="1"/>
      <c r="B131" s="107"/>
      <c r="C131" s="389" t="s">
        <v>128</v>
      </c>
      <c r="D131" s="390"/>
      <c r="E131" s="390"/>
      <c r="F131" s="390"/>
      <c r="G131" s="390"/>
      <c r="H131" s="390"/>
      <c r="I131" s="390"/>
      <c r="J131" s="390"/>
      <c r="K131" s="390"/>
      <c r="L131" s="390"/>
      <c r="M131" s="390"/>
      <c r="N131" s="355">
        <v>10</v>
      </c>
      <c r="O131" s="356"/>
      <c r="P131" s="356"/>
      <c r="Q131" s="357"/>
      <c r="R131" s="355">
        <v>1</v>
      </c>
      <c r="S131" s="356"/>
      <c r="T131" s="356"/>
      <c r="U131" s="356"/>
      <c r="V131" s="1"/>
      <c r="W131" s="1"/>
      <c r="X131" s="1"/>
      <c r="Y131" s="1"/>
      <c r="Z131" s="1"/>
      <c r="AA131" s="1"/>
      <c r="AB131" s="1"/>
      <c r="AC131" s="1"/>
      <c r="AD131" s="1"/>
      <c r="AE131" s="1"/>
      <c r="AF131" s="1"/>
      <c r="AG131" s="1"/>
      <c r="AH131" s="1"/>
      <c r="AI131" s="1"/>
      <c r="AJ131" s="1"/>
    </row>
    <row r="132" spans="1:36" ht="14.4" hidden="1">
      <c r="A132" s="1"/>
      <c r="B132" s="107"/>
      <c r="C132" s="391" t="s">
        <v>129</v>
      </c>
      <c r="D132" s="392"/>
      <c r="E132" s="392"/>
      <c r="F132" s="392"/>
      <c r="G132" s="392"/>
      <c r="H132" s="392"/>
      <c r="I132" s="392"/>
      <c r="J132" s="392"/>
      <c r="K132" s="392"/>
      <c r="L132" s="392"/>
      <c r="M132" s="392"/>
      <c r="N132" s="358">
        <v>10</v>
      </c>
      <c r="O132" s="359"/>
      <c r="P132" s="359"/>
      <c r="Q132" s="360"/>
      <c r="R132" s="370">
        <v>100</v>
      </c>
      <c r="S132" s="371"/>
      <c r="T132" s="371"/>
      <c r="U132" s="371"/>
      <c r="V132" s="1"/>
      <c r="W132" s="1"/>
      <c r="X132" s="1"/>
      <c r="Y132" s="1"/>
      <c r="Z132" s="1"/>
      <c r="AA132" s="1"/>
      <c r="AB132" s="1"/>
      <c r="AC132" s="1"/>
      <c r="AD132" s="1"/>
      <c r="AE132" s="1"/>
      <c r="AF132" s="1"/>
      <c r="AG132" s="1"/>
      <c r="AH132" s="1"/>
      <c r="AI132" s="1"/>
      <c r="AJ132" s="1"/>
    </row>
    <row r="133" spans="1:36" ht="15.75" hidden="1" customHeight="1" thickBot="1">
      <c r="A133" s="1"/>
      <c r="B133" s="108"/>
      <c r="C133" s="387" t="s">
        <v>125</v>
      </c>
      <c r="D133" s="388"/>
      <c r="E133" s="388"/>
      <c r="F133" s="388"/>
      <c r="G133" s="388"/>
      <c r="H133" s="388"/>
      <c r="I133" s="388"/>
      <c r="J133" s="388"/>
      <c r="K133" s="388"/>
      <c r="L133" s="388"/>
      <c r="M133" s="388"/>
      <c r="N133" s="355">
        <v>10</v>
      </c>
      <c r="O133" s="356"/>
      <c r="P133" s="356"/>
      <c r="Q133" s="357"/>
      <c r="R133" s="368">
        <v>20</v>
      </c>
      <c r="S133" s="369"/>
      <c r="T133" s="369"/>
      <c r="U133" s="369"/>
      <c r="V133" s="1"/>
      <c r="W133" s="1"/>
      <c r="X133" s="1"/>
      <c r="Y133" s="1"/>
      <c r="Z133" s="1"/>
      <c r="AA133" s="1"/>
      <c r="AB133" s="1"/>
      <c r="AC133" s="1"/>
      <c r="AD133" s="1"/>
      <c r="AE133" s="1"/>
      <c r="AF133" s="1"/>
      <c r="AG133" s="1"/>
      <c r="AH133" s="1"/>
      <c r="AI133" s="1"/>
      <c r="AJ133" s="1"/>
    </row>
    <row r="134" spans="1:36" hidden="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idden="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idden="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4.4" hidden="1" thickBot="1">
      <c r="A137" s="1"/>
      <c r="B137" s="3" t="s">
        <v>83</v>
      </c>
      <c r="C137" s="1"/>
      <c r="D137" s="1"/>
      <c r="E137" s="1"/>
      <c r="F137" s="1"/>
      <c r="G137" s="1"/>
      <c r="H137" s="1"/>
      <c r="I137" s="1"/>
      <c r="J137" s="1"/>
      <c r="K137" s="1"/>
      <c r="L137" s="1"/>
      <c r="M137" s="3"/>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4.4" hidden="1" thickBot="1">
      <c r="A138" s="1"/>
      <c r="B138" s="13"/>
      <c r="C138" s="72" t="s">
        <v>69</v>
      </c>
      <c r="D138" s="10"/>
      <c r="E138" s="10"/>
      <c r="F138" s="10"/>
      <c r="G138" s="10"/>
      <c r="H138" s="10"/>
      <c r="I138" s="10"/>
      <c r="J138" s="10"/>
      <c r="K138" s="10"/>
      <c r="L138" s="10"/>
      <c r="M138" s="10"/>
      <c r="N138" s="10"/>
      <c r="O138" s="11"/>
      <c r="P138" s="12" t="s">
        <v>19</v>
      </c>
      <c r="Q138" s="12"/>
      <c r="R138" s="1"/>
      <c r="S138" s="1"/>
      <c r="T138" s="1"/>
      <c r="U138" s="1"/>
      <c r="V138" s="1"/>
      <c r="W138" s="1"/>
      <c r="X138" s="1"/>
      <c r="Y138" s="1"/>
      <c r="Z138" s="1"/>
      <c r="AA138" s="1"/>
      <c r="AB138" s="1"/>
      <c r="AC138" s="1"/>
      <c r="AD138" s="1"/>
      <c r="AE138" s="1"/>
      <c r="AF138" s="1"/>
      <c r="AG138" s="1"/>
      <c r="AH138" s="1"/>
      <c r="AI138" s="1"/>
      <c r="AJ138" s="1"/>
    </row>
    <row r="139" spans="1:36" ht="15" hidden="1" thickBot="1">
      <c r="A139" s="1"/>
      <c r="B139" s="92"/>
      <c r="C139" s="516" t="s">
        <v>108</v>
      </c>
      <c r="D139" s="517"/>
      <c r="E139" s="517"/>
      <c r="F139" s="517"/>
      <c r="G139" s="517"/>
      <c r="H139" s="517"/>
      <c r="I139" s="517"/>
      <c r="J139" s="517"/>
      <c r="K139" s="517"/>
      <c r="L139" s="517"/>
      <c r="M139" s="517"/>
      <c r="N139" s="517"/>
      <c r="O139" s="518"/>
      <c r="P139" s="519">
        <v>5</v>
      </c>
      <c r="Q139" s="520"/>
      <c r="R139" s="1"/>
      <c r="S139" s="1"/>
      <c r="T139" s="1"/>
      <c r="U139" s="1"/>
      <c r="V139" s="1"/>
      <c r="W139" s="1"/>
      <c r="X139" s="1"/>
      <c r="Y139" s="1"/>
      <c r="Z139" s="1"/>
      <c r="AA139" s="1"/>
      <c r="AB139" s="1"/>
      <c r="AC139" s="1"/>
      <c r="AD139" s="1"/>
      <c r="AE139" s="1"/>
      <c r="AF139" s="1"/>
      <c r="AG139" s="1"/>
      <c r="AH139" s="1"/>
      <c r="AI139" s="1"/>
      <c r="AJ139" s="1"/>
    </row>
    <row r="140" spans="1:36" ht="14.4" hidden="1" thickBot="1">
      <c r="A140" s="1"/>
      <c r="B140" s="3"/>
      <c r="C140" s="1"/>
      <c r="D140" s="1"/>
      <c r="E140" s="1"/>
      <c r="F140" s="1"/>
      <c r="G140" s="1"/>
      <c r="H140" s="1"/>
      <c r="I140" s="1"/>
      <c r="J140" s="1"/>
      <c r="K140" s="1"/>
      <c r="L140" s="1"/>
      <c r="M140" s="3"/>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4.4" hidden="1" thickBot="1">
      <c r="A141" s="1"/>
      <c r="B141" s="13"/>
      <c r="C141" s="9" t="s">
        <v>18</v>
      </c>
      <c r="D141" s="10"/>
      <c r="E141" s="10"/>
      <c r="F141" s="10"/>
      <c r="G141" s="10"/>
      <c r="H141" s="10"/>
      <c r="I141" s="10"/>
      <c r="J141" s="10"/>
      <c r="K141" s="10"/>
      <c r="L141" s="10"/>
      <c r="M141" s="10"/>
      <c r="N141" s="10"/>
      <c r="O141" s="11"/>
      <c r="P141" s="12" t="s">
        <v>19</v>
      </c>
      <c r="Q141" s="12"/>
      <c r="R141" s="507" t="s">
        <v>99</v>
      </c>
      <c r="S141" s="508"/>
      <c r="T141" s="507" t="s">
        <v>100</v>
      </c>
      <c r="U141" s="508"/>
      <c r="V141" s="507" t="s">
        <v>101</v>
      </c>
      <c r="W141" s="508"/>
      <c r="X141" s="507" t="s">
        <v>102</v>
      </c>
      <c r="Y141" s="508"/>
      <c r="Z141" s="97" t="s">
        <v>114</v>
      </c>
      <c r="AA141" s="299"/>
      <c r="AB141" s="299"/>
      <c r="AC141" s="299"/>
      <c r="AD141" s="97" t="s">
        <v>113</v>
      </c>
      <c r="AE141" s="10"/>
      <c r="AF141" s="10"/>
      <c r="AG141" s="34"/>
      <c r="AH141" s="1"/>
      <c r="AI141" s="1"/>
      <c r="AJ141" s="1"/>
    </row>
    <row r="142" spans="1:36" ht="14.4" hidden="1">
      <c r="A142" s="1"/>
      <c r="B142" s="513" t="s">
        <v>84</v>
      </c>
      <c r="C142" s="525" t="s">
        <v>78</v>
      </c>
      <c r="D142" s="426"/>
      <c r="E142" s="426"/>
      <c r="F142" s="426"/>
      <c r="G142" s="426"/>
      <c r="H142" s="426"/>
      <c r="I142" s="426"/>
      <c r="J142" s="426"/>
      <c r="K142" s="426"/>
      <c r="L142" s="426"/>
      <c r="M142" s="426"/>
      <c r="N142" s="426"/>
      <c r="O142" s="427"/>
      <c r="P142" s="428">
        <v>1</v>
      </c>
      <c r="Q142" s="526"/>
      <c r="R142" s="527">
        <v>15</v>
      </c>
      <c r="S142" s="528"/>
      <c r="T142" s="527">
        <v>15</v>
      </c>
      <c r="U142" s="528"/>
      <c r="V142" s="527">
        <v>10</v>
      </c>
      <c r="W142" s="528"/>
      <c r="X142" s="527">
        <v>5</v>
      </c>
      <c r="Y142" s="528"/>
      <c r="Z142" s="86" t="s">
        <v>90</v>
      </c>
      <c r="AA142" s="93"/>
      <c r="AB142" s="93"/>
      <c r="AC142" s="93"/>
      <c r="AD142" s="86" t="s">
        <v>90</v>
      </c>
      <c r="AE142" s="40"/>
      <c r="AF142" s="40"/>
      <c r="AG142" s="87"/>
      <c r="AH142" s="529">
        <f>IF(Formular!$F$6="",R142,CHOOSE(_xlfn.XMATCH(Formular!$F$6,lstZentalität),R142,T142,V142,X142))</f>
        <v>15</v>
      </c>
      <c r="AI142" s="530"/>
      <c r="AJ142" s="1"/>
    </row>
    <row r="143" spans="1:36" ht="14.4" hidden="1">
      <c r="A143" s="1"/>
      <c r="B143" s="514"/>
      <c r="C143" s="491" t="s">
        <v>110</v>
      </c>
      <c r="D143" s="411"/>
      <c r="E143" s="411"/>
      <c r="F143" s="411"/>
      <c r="G143" s="411"/>
      <c r="H143" s="411"/>
      <c r="I143" s="411"/>
      <c r="J143" s="411"/>
      <c r="K143" s="411"/>
      <c r="L143" s="411"/>
      <c r="M143" s="411"/>
      <c r="N143" s="411"/>
      <c r="O143" s="412"/>
      <c r="P143" s="400">
        <v>1</v>
      </c>
      <c r="Q143" s="401"/>
      <c r="R143" s="531">
        <v>20</v>
      </c>
      <c r="S143" s="532"/>
      <c r="T143" s="531">
        <v>20</v>
      </c>
      <c r="U143" s="532"/>
      <c r="V143" s="533">
        <v>15</v>
      </c>
      <c r="W143" s="534"/>
      <c r="X143" s="531">
        <v>10</v>
      </c>
      <c r="Y143" s="532"/>
      <c r="Z143" s="23" t="s">
        <v>90</v>
      </c>
      <c r="AA143" s="94"/>
      <c r="AB143" s="94"/>
      <c r="AC143" s="94"/>
      <c r="AD143" s="23" t="s">
        <v>90</v>
      </c>
      <c r="AE143" s="21"/>
      <c r="AF143" s="21"/>
      <c r="AG143" s="88"/>
      <c r="AH143" s="511">
        <f>IF(Formular!$F$6="",R143,CHOOSE(_xlfn.XMATCH(Formular!$F$6,lstZentalität),R143,T143,V143,X143))</f>
        <v>20</v>
      </c>
      <c r="AI143" s="512"/>
      <c r="AJ143" s="1"/>
    </row>
    <row r="144" spans="1:36" ht="14.4" hidden="1">
      <c r="A144" s="1"/>
      <c r="B144" s="514"/>
      <c r="C144" s="481" t="s">
        <v>111</v>
      </c>
      <c r="D144" s="408"/>
      <c r="E144" s="408"/>
      <c r="F144" s="408"/>
      <c r="G144" s="408"/>
      <c r="H144" s="408"/>
      <c r="I144" s="408"/>
      <c r="J144" s="408"/>
      <c r="K144" s="408"/>
      <c r="L144" s="408"/>
      <c r="M144" s="408"/>
      <c r="N144" s="408"/>
      <c r="O144" s="409"/>
      <c r="P144" s="459">
        <v>1</v>
      </c>
      <c r="Q144" s="460"/>
      <c r="R144" s="463">
        <v>20</v>
      </c>
      <c r="S144" s="464"/>
      <c r="T144" s="463">
        <v>20</v>
      </c>
      <c r="U144" s="464"/>
      <c r="V144" s="463">
        <v>10</v>
      </c>
      <c r="W144" s="464"/>
      <c r="X144" s="463">
        <v>10</v>
      </c>
      <c r="Y144" s="464"/>
      <c r="Z144" s="31" t="s">
        <v>115</v>
      </c>
      <c r="AA144" s="95"/>
      <c r="AB144" s="95"/>
      <c r="AC144" s="95"/>
      <c r="AD144" s="31" t="s">
        <v>115</v>
      </c>
      <c r="AE144" s="29"/>
      <c r="AF144" s="29"/>
      <c r="AG144" s="89"/>
      <c r="AH144" s="523">
        <f>IF(Formular!$F$6="",R144,CHOOSE(_xlfn.XMATCH(Formular!$F$6,lstZentalität),R144,T144,V144,X144))</f>
        <v>20</v>
      </c>
      <c r="AI144" s="524"/>
      <c r="AJ144" s="1"/>
    </row>
    <row r="145" spans="1:36" ht="15" hidden="1" thickBot="1">
      <c r="A145" s="1"/>
      <c r="B145" s="515"/>
      <c r="C145" s="484" t="s">
        <v>80</v>
      </c>
      <c r="D145" s="485"/>
      <c r="E145" s="485"/>
      <c r="F145" s="485"/>
      <c r="G145" s="485"/>
      <c r="H145" s="485"/>
      <c r="I145" s="485"/>
      <c r="J145" s="485"/>
      <c r="K145" s="485"/>
      <c r="L145" s="485"/>
      <c r="M145" s="485"/>
      <c r="N145" s="485"/>
      <c r="O145" s="486"/>
      <c r="P145" s="487">
        <v>1</v>
      </c>
      <c r="Q145" s="488"/>
      <c r="R145" s="489">
        <v>6</v>
      </c>
      <c r="S145" s="490"/>
      <c r="T145" s="489">
        <v>6</v>
      </c>
      <c r="U145" s="490"/>
      <c r="V145" s="489">
        <v>4</v>
      </c>
      <c r="W145" s="490"/>
      <c r="X145" s="489">
        <v>2</v>
      </c>
      <c r="Y145" s="490"/>
      <c r="Z145" s="90" t="s">
        <v>81</v>
      </c>
      <c r="AA145" s="96"/>
      <c r="AB145" s="96"/>
      <c r="AC145" s="96"/>
      <c r="AD145" s="90" t="s">
        <v>81</v>
      </c>
      <c r="AE145" s="44"/>
      <c r="AF145" s="44"/>
      <c r="AG145" s="91"/>
      <c r="AH145" s="521">
        <f>IF(Formular!$F$6="",R145,CHOOSE(_xlfn.XMATCH(Formular!$F$6,lstZentalität),R145,T145,V145,X145))</f>
        <v>6</v>
      </c>
      <c r="AI145" s="522"/>
      <c r="AJ145" s="1"/>
    </row>
    <row r="146" spans="1:36" ht="14.4" hidden="1" thickBo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4.4" hidden="1" thickBot="1">
      <c r="A147" s="1"/>
      <c r="B147" s="13"/>
      <c r="C147" s="9" t="s">
        <v>18</v>
      </c>
      <c r="D147" s="10"/>
      <c r="E147" s="10"/>
      <c r="F147" s="10"/>
      <c r="G147" s="10"/>
      <c r="H147" s="10"/>
      <c r="I147" s="10"/>
      <c r="J147" s="10"/>
      <c r="K147" s="10"/>
      <c r="L147" s="10"/>
      <c r="M147" s="10"/>
      <c r="N147" s="10"/>
      <c r="O147" s="11"/>
      <c r="P147" s="12" t="s">
        <v>19</v>
      </c>
      <c r="Q147" s="12"/>
      <c r="R147" s="12" t="s">
        <v>27</v>
      </c>
      <c r="S147" s="33"/>
      <c r="T147" s="97" t="s">
        <v>114</v>
      </c>
      <c r="U147" s="299"/>
      <c r="V147" s="299"/>
      <c r="W147" s="299"/>
      <c r="X147" s="33" t="s">
        <v>26</v>
      </c>
      <c r="Y147" s="10"/>
      <c r="Z147" s="10"/>
      <c r="AA147" s="34"/>
      <c r="AB147" s="1"/>
      <c r="AC147" s="1"/>
      <c r="AD147" s="1"/>
      <c r="AE147" s="1"/>
      <c r="AF147" s="1"/>
      <c r="AG147" s="1"/>
      <c r="AH147" s="1"/>
      <c r="AI147" s="1"/>
      <c r="AJ147" s="1"/>
    </row>
    <row r="148" spans="1:36" ht="14.4" hidden="1">
      <c r="A148" s="1"/>
      <c r="B148" s="492" t="s">
        <v>85</v>
      </c>
      <c r="C148" s="495" t="s">
        <v>82</v>
      </c>
      <c r="D148" s="496"/>
      <c r="E148" s="496"/>
      <c r="F148" s="496"/>
      <c r="G148" s="496"/>
      <c r="H148" s="496"/>
      <c r="I148" s="496"/>
      <c r="J148" s="496"/>
      <c r="K148" s="496"/>
      <c r="L148" s="496"/>
      <c r="M148" s="496"/>
      <c r="N148" s="496"/>
      <c r="O148" s="497"/>
      <c r="P148" s="498">
        <v>1</v>
      </c>
      <c r="Q148" s="499"/>
      <c r="R148" s="500">
        <v>1</v>
      </c>
      <c r="S148" s="501"/>
      <c r="T148" s="77" t="s">
        <v>116</v>
      </c>
      <c r="U148" s="78"/>
      <c r="V148" s="78"/>
      <c r="W148" s="98"/>
      <c r="X148" s="78" t="s">
        <v>118</v>
      </c>
      <c r="Y148" s="78"/>
      <c r="Z148" s="78"/>
      <c r="AA148" s="79"/>
      <c r="AB148" s="1"/>
      <c r="AC148" s="1"/>
      <c r="AD148" s="1"/>
      <c r="AE148" s="1"/>
      <c r="AF148" s="1"/>
      <c r="AG148" s="1"/>
      <c r="AH148" s="1"/>
      <c r="AI148" s="1"/>
      <c r="AJ148" s="1"/>
    </row>
    <row r="149" spans="1:36" ht="14.4" hidden="1">
      <c r="A149" s="1"/>
      <c r="B149" s="493"/>
      <c r="C149" s="481" t="s">
        <v>86</v>
      </c>
      <c r="D149" s="408"/>
      <c r="E149" s="408"/>
      <c r="F149" s="408"/>
      <c r="G149" s="408"/>
      <c r="H149" s="408"/>
      <c r="I149" s="408"/>
      <c r="J149" s="408"/>
      <c r="K149" s="408"/>
      <c r="L149" s="408"/>
      <c r="M149" s="408"/>
      <c r="N149" s="408"/>
      <c r="O149" s="409"/>
      <c r="P149" s="459">
        <v>1</v>
      </c>
      <c r="Q149" s="460"/>
      <c r="R149" s="463">
        <v>2</v>
      </c>
      <c r="S149" s="464"/>
      <c r="T149" s="31" t="s">
        <v>24</v>
      </c>
      <c r="U149" s="29"/>
      <c r="V149" s="29"/>
      <c r="W149" s="99"/>
      <c r="X149" s="29" t="s">
        <v>24</v>
      </c>
      <c r="Y149" s="29"/>
      <c r="Z149" s="29"/>
      <c r="AA149" s="80"/>
      <c r="AB149" s="1"/>
      <c r="AC149" s="1"/>
      <c r="AD149" s="1"/>
      <c r="AE149" s="1"/>
      <c r="AF149" s="1"/>
      <c r="AG149" s="1"/>
      <c r="AH149" s="1"/>
      <c r="AI149" s="1"/>
      <c r="AJ149" s="1"/>
    </row>
    <row r="150" spans="1:36" ht="14.4" hidden="1">
      <c r="A150" s="1"/>
      <c r="B150" s="493"/>
      <c r="C150" s="491" t="s">
        <v>112</v>
      </c>
      <c r="D150" s="411"/>
      <c r="E150" s="411"/>
      <c r="F150" s="411"/>
      <c r="G150" s="411"/>
      <c r="H150" s="411"/>
      <c r="I150" s="411"/>
      <c r="J150" s="411"/>
      <c r="K150" s="411"/>
      <c r="L150" s="411"/>
      <c r="M150" s="411"/>
      <c r="N150" s="411"/>
      <c r="O150" s="412"/>
      <c r="P150" s="400">
        <v>1</v>
      </c>
      <c r="Q150" s="401"/>
      <c r="R150" s="441">
        <v>250</v>
      </c>
      <c r="S150" s="442"/>
      <c r="T150" s="23" t="s">
        <v>95</v>
      </c>
      <c r="U150" s="21"/>
      <c r="V150" s="21"/>
      <c r="W150" s="100"/>
      <c r="X150" s="21" t="s">
        <v>95</v>
      </c>
      <c r="Y150" s="21"/>
      <c r="Z150" s="21"/>
      <c r="AA150" s="81"/>
      <c r="AB150" s="1"/>
      <c r="AC150" s="1"/>
      <c r="AD150" s="1"/>
      <c r="AE150" s="1"/>
      <c r="AF150" s="1"/>
      <c r="AG150" s="1"/>
      <c r="AH150" s="1"/>
      <c r="AI150" s="1"/>
      <c r="AJ150" s="1"/>
    </row>
    <row r="151" spans="1:36" ht="14.4" hidden="1">
      <c r="A151" s="1"/>
      <c r="B151" s="493"/>
      <c r="C151" s="296"/>
      <c r="D151" s="297"/>
      <c r="E151" s="297"/>
      <c r="F151" s="297"/>
      <c r="G151" s="297"/>
      <c r="H151" s="297"/>
      <c r="I151" s="297"/>
      <c r="J151" s="297"/>
      <c r="K151" s="297"/>
      <c r="L151" s="297"/>
      <c r="M151" s="297"/>
      <c r="N151" s="297"/>
      <c r="O151" s="298"/>
      <c r="P151" s="400">
        <v>1</v>
      </c>
      <c r="Q151" s="401"/>
      <c r="R151" s="441">
        <v>10</v>
      </c>
      <c r="S151" s="442"/>
      <c r="T151" s="23" t="s">
        <v>90</v>
      </c>
      <c r="U151" s="21"/>
      <c r="V151" s="21"/>
      <c r="W151" s="100"/>
      <c r="X151" s="21" t="s">
        <v>90</v>
      </c>
      <c r="Y151" s="21"/>
      <c r="Z151" s="21"/>
      <c r="AA151" s="81"/>
      <c r="AB151" s="1"/>
      <c r="AC151" s="1"/>
      <c r="AD151" s="1"/>
      <c r="AE151" s="1"/>
      <c r="AF151" s="1"/>
      <c r="AG151" s="1"/>
      <c r="AH151" s="1"/>
      <c r="AI151" s="1"/>
      <c r="AJ151" s="1"/>
    </row>
    <row r="152" spans="1:36" ht="14.4" hidden="1">
      <c r="A152" s="1"/>
      <c r="B152" s="493"/>
      <c r="C152" s="481" t="s">
        <v>87</v>
      </c>
      <c r="D152" s="408"/>
      <c r="E152" s="408"/>
      <c r="F152" s="408"/>
      <c r="G152" s="408"/>
      <c r="H152" s="408"/>
      <c r="I152" s="408"/>
      <c r="J152" s="408"/>
      <c r="K152" s="408"/>
      <c r="L152" s="408"/>
      <c r="M152" s="408"/>
      <c r="N152" s="408"/>
      <c r="O152" s="409"/>
      <c r="P152" s="459">
        <v>1</v>
      </c>
      <c r="Q152" s="460"/>
      <c r="R152" s="463">
        <v>50</v>
      </c>
      <c r="S152" s="464"/>
      <c r="T152" s="75" t="s">
        <v>96</v>
      </c>
      <c r="U152" s="76"/>
      <c r="V152" s="76"/>
      <c r="W152" s="101"/>
      <c r="X152" s="76" t="s">
        <v>96</v>
      </c>
      <c r="Y152" s="76"/>
      <c r="Z152" s="76"/>
      <c r="AA152" s="82"/>
      <c r="AB152" s="1"/>
      <c r="AC152" s="1"/>
      <c r="AD152" s="1"/>
      <c r="AE152" s="1"/>
      <c r="AF152" s="1"/>
      <c r="AG152" s="1"/>
      <c r="AH152" s="1"/>
      <c r="AI152" s="1"/>
      <c r="AJ152" s="1"/>
    </row>
    <row r="153" spans="1:36" ht="14.4" hidden="1">
      <c r="A153" s="1"/>
      <c r="B153" s="493"/>
      <c r="C153" s="300"/>
      <c r="D153" s="301"/>
      <c r="E153" s="301"/>
      <c r="F153" s="301"/>
      <c r="G153" s="301"/>
      <c r="H153" s="301"/>
      <c r="I153" s="301"/>
      <c r="J153" s="301"/>
      <c r="K153" s="301"/>
      <c r="L153" s="301"/>
      <c r="M153" s="301"/>
      <c r="N153" s="301"/>
      <c r="O153" s="302"/>
      <c r="P153" s="459">
        <v>1</v>
      </c>
      <c r="Q153" s="460"/>
      <c r="R153" s="463">
        <v>10</v>
      </c>
      <c r="S153" s="464"/>
      <c r="T153" s="75" t="s">
        <v>90</v>
      </c>
      <c r="U153" s="76"/>
      <c r="V153" s="76"/>
      <c r="W153" s="101"/>
      <c r="X153" s="76" t="s">
        <v>90</v>
      </c>
      <c r="Y153" s="76"/>
      <c r="Z153" s="76"/>
      <c r="AA153" s="82"/>
      <c r="AB153" s="1"/>
      <c r="AC153" s="1"/>
      <c r="AD153" s="1"/>
      <c r="AE153" s="1"/>
      <c r="AF153" s="1"/>
      <c r="AG153" s="1"/>
      <c r="AH153" s="1"/>
      <c r="AI153" s="1"/>
      <c r="AJ153" s="1"/>
    </row>
    <row r="154" spans="1:36" ht="14.4" hidden="1">
      <c r="A154" s="1"/>
      <c r="B154" s="493"/>
      <c r="C154" s="491" t="s">
        <v>88</v>
      </c>
      <c r="D154" s="411"/>
      <c r="E154" s="411"/>
      <c r="F154" s="411"/>
      <c r="G154" s="411"/>
      <c r="H154" s="411"/>
      <c r="I154" s="411"/>
      <c r="J154" s="411"/>
      <c r="K154" s="411"/>
      <c r="L154" s="411"/>
      <c r="M154" s="411"/>
      <c r="N154" s="411"/>
      <c r="O154" s="412"/>
      <c r="P154" s="400">
        <v>3</v>
      </c>
      <c r="Q154" s="401"/>
      <c r="R154" s="441">
        <v>1</v>
      </c>
      <c r="S154" s="442"/>
      <c r="T154" s="23" t="s">
        <v>91</v>
      </c>
      <c r="U154" s="21"/>
      <c r="V154" s="21"/>
      <c r="W154" s="100"/>
      <c r="X154" s="21" t="s">
        <v>117</v>
      </c>
      <c r="Y154" s="21"/>
      <c r="Z154" s="21"/>
      <c r="AA154" s="81"/>
      <c r="AB154" s="1"/>
      <c r="AC154" s="1"/>
      <c r="AD154" s="1"/>
      <c r="AE154" s="1"/>
      <c r="AF154" s="1"/>
      <c r="AG154" s="1"/>
      <c r="AH154" s="1"/>
      <c r="AI154" s="1"/>
      <c r="AJ154" s="1"/>
    </row>
    <row r="155" spans="1:36" ht="14.4" hidden="1">
      <c r="A155" s="1"/>
      <c r="B155" s="493"/>
      <c r="C155" s="296"/>
      <c r="D155" s="297"/>
      <c r="E155" s="297"/>
      <c r="F155" s="297"/>
      <c r="G155" s="297"/>
      <c r="H155" s="297"/>
      <c r="I155" s="297"/>
      <c r="J155" s="297"/>
      <c r="K155" s="297"/>
      <c r="L155" s="297"/>
      <c r="M155" s="297"/>
      <c r="N155" s="297"/>
      <c r="O155" s="298"/>
      <c r="P155" s="400">
        <v>1</v>
      </c>
      <c r="Q155" s="401"/>
      <c r="R155" s="441">
        <v>10</v>
      </c>
      <c r="S155" s="442"/>
      <c r="T155" s="23" t="s">
        <v>90</v>
      </c>
      <c r="U155" s="21"/>
      <c r="V155" s="21"/>
      <c r="W155" s="100"/>
      <c r="X155" s="21" t="s">
        <v>90</v>
      </c>
      <c r="Y155" s="21"/>
      <c r="Z155" s="21"/>
      <c r="AA155" s="81"/>
      <c r="AB155" s="1"/>
      <c r="AC155" s="1"/>
      <c r="AD155" s="1"/>
      <c r="AE155" s="1"/>
      <c r="AF155" s="1"/>
      <c r="AG155" s="1"/>
      <c r="AH155" s="1"/>
      <c r="AI155" s="1"/>
      <c r="AJ155" s="1"/>
    </row>
    <row r="156" spans="1:36" ht="14.4" hidden="1">
      <c r="A156" s="1"/>
      <c r="B156" s="493"/>
      <c r="C156" s="481" t="s">
        <v>136</v>
      </c>
      <c r="D156" s="408"/>
      <c r="E156" s="408"/>
      <c r="F156" s="408"/>
      <c r="G156" s="408"/>
      <c r="H156" s="408"/>
      <c r="I156" s="408"/>
      <c r="J156" s="408"/>
      <c r="K156" s="408"/>
      <c r="L156" s="408"/>
      <c r="M156" s="408"/>
      <c r="N156" s="408"/>
      <c r="O156" s="409"/>
      <c r="P156" s="459">
        <v>1</v>
      </c>
      <c r="Q156" s="460"/>
      <c r="R156" s="463">
        <v>5</v>
      </c>
      <c r="S156" s="464"/>
      <c r="T156" s="75" t="s">
        <v>79</v>
      </c>
      <c r="U156" s="76"/>
      <c r="V156" s="76"/>
      <c r="W156" s="101"/>
      <c r="X156" s="76" t="s">
        <v>79</v>
      </c>
      <c r="Y156" s="76"/>
      <c r="Z156" s="76"/>
      <c r="AA156" s="82"/>
      <c r="AB156" s="1"/>
      <c r="AC156" s="1"/>
      <c r="AD156" s="1"/>
      <c r="AE156" s="1"/>
      <c r="AF156" s="1"/>
      <c r="AG156" s="1"/>
      <c r="AH156" s="1"/>
      <c r="AI156" s="1"/>
      <c r="AJ156" s="1"/>
    </row>
    <row r="157" spans="1:36" ht="14.4" hidden="1">
      <c r="A157" s="1"/>
      <c r="B157" s="493"/>
      <c r="C157" s="300"/>
      <c r="D157" s="301"/>
      <c r="E157" s="301"/>
      <c r="F157" s="301"/>
      <c r="G157" s="301"/>
      <c r="H157" s="301"/>
      <c r="I157" s="301"/>
      <c r="J157" s="301"/>
      <c r="K157" s="301"/>
      <c r="L157" s="301"/>
      <c r="M157" s="301"/>
      <c r="N157" s="301"/>
      <c r="O157" s="302"/>
      <c r="P157" s="459">
        <v>1</v>
      </c>
      <c r="Q157" s="460"/>
      <c r="R157" s="463">
        <v>8</v>
      </c>
      <c r="S157" s="464"/>
      <c r="T157" s="75" t="s">
        <v>92</v>
      </c>
      <c r="U157" s="76"/>
      <c r="V157" s="76"/>
      <c r="W157" s="101"/>
      <c r="X157" s="76" t="s">
        <v>92</v>
      </c>
      <c r="Y157" s="76"/>
      <c r="Z157" s="76"/>
      <c r="AA157" s="82"/>
      <c r="AB157" s="1"/>
      <c r="AC157" s="1"/>
      <c r="AD157" s="1"/>
      <c r="AE157" s="1"/>
      <c r="AF157" s="1"/>
      <c r="AG157" s="1"/>
      <c r="AH157" s="1"/>
      <c r="AI157" s="1"/>
      <c r="AJ157" s="1"/>
    </row>
    <row r="158" spans="1:36" ht="14.4" hidden="1">
      <c r="A158" s="1"/>
      <c r="B158" s="493"/>
      <c r="C158" s="491" t="s">
        <v>137</v>
      </c>
      <c r="D158" s="411"/>
      <c r="E158" s="411"/>
      <c r="F158" s="411"/>
      <c r="G158" s="411"/>
      <c r="H158" s="411"/>
      <c r="I158" s="411"/>
      <c r="J158" s="411"/>
      <c r="K158" s="411"/>
      <c r="L158" s="411"/>
      <c r="M158" s="411"/>
      <c r="N158" s="411"/>
      <c r="O158" s="412"/>
      <c r="P158" s="400">
        <v>1</v>
      </c>
      <c r="Q158" s="401"/>
      <c r="R158" s="441">
        <v>250</v>
      </c>
      <c r="S158" s="442"/>
      <c r="T158" s="23" t="s">
        <v>104</v>
      </c>
      <c r="U158" s="21"/>
      <c r="V158" s="21"/>
      <c r="W158" s="100"/>
      <c r="X158" s="21" t="s">
        <v>104</v>
      </c>
      <c r="Y158" s="21"/>
      <c r="Z158" s="21"/>
      <c r="AA158" s="81"/>
      <c r="AB158" s="1"/>
      <c r="AC158" s="1"/>
      <c r="AD158" s="1"/>
      <c r="AE158" s="1"/>
      <c r="AF158" s="1"/>
      <c r="AG158" s="1"/>
      <c r="AH158" s="1"/>
      <c r="AI158" s="1"/>
      <c r="AJ158" s="1"/>
    </row>
    <row r="159" spans="1:36" ht="14.4" hidden="1">
      <c r="A159" s="1"/>
      <c r="B159" s="493"/>
      <c r="C159" s="296"/>
      <c r="D159" s="297"/>
      <c r="E159" s="297"/>
      <c r="F159" s="297"/>
      <c r="G159" s="297"/>
      <c r="H159" s="297"/>
      <c r="I159" s="297"/>
      <c r="J159" s="297"/>
      <c r="K159" s="297"/>
      <c r="L159" s="297"/>
      <c r="M159" s="297"/>
      <c r="N159" s="297"/>
      <c r="O159" s="298"/>
      <c r="P159" s="400">
        <v>1</v>
      </c>
      <c r="Q159" s="401"/>
      <c r="R159" s="441">
        <v>30</v>
      </c>
      <c r="S159" s="442"/>
      <c r="T159" s="23" t="s">
        <v>92</v>
      </c>
      <c r="U159" s="21"/>
      <c r="V159" s="21"/>
      <c r="W159" s="100"/>
      <c r="X159" s="21" t="s">
        <v>92</v>
      </c>
      <c r="Y159" s="21"/>
      <c r="Z159" s="21"/>
      <c r="AA159" s="81"/>
      <c r="AB159" s="1"/>
      <c r="AC159" s="1"/>
      <c r="AD159" s="1"/>
      <c r="AE159" s="1"/>
      <c r="AF159" s="1"/>
      <c r="AG159" s="1"/>
      <c r="AH159" s="1"/>
      <c r="AI159" s="1"/>
      <c r="AJ159" s="1"/>
    </row>
    <row r="160" spans="1:36" ht="14.4" hidden="1">
      <c r="A160" s="1"/>
      <c r="B160" s="493"/>
      <c r="C160" s="481" t="s">
        <v>107</v>
      </c>
      <c r="D160" s="408"/>
      <c r="E160" s="408"/>
      <c r="F160" s="408"/>
      <c r="G160" s="408"/>
      <c r="H160" s="408"/>
      <c r="I160" s="408"/>
      <c r="J160" s="408"/>
      <c r="K160" s="408"/>
      <c r="L160" s="408"/>
      <c r="M160" s="408"/>
      <c r="N160" s="408"/>
      <c r="O160" s="409"/>
      <c r="P160" s="459">
        <v>2</v>
      </c>
      <c r="Q160" s="460"/>
      <c r="R160" s="463">
        <v>1</v>
      </c>
      <c r="S160" s="464"/>
      <c r="T160" s="75" t="s">
        <v>93</v>
      </c>
      <c r="U160" s="76"/>
      <c r="V160" s="76"/>
      <c r="W160" s="101"/>
      <c r="X160" s="76" t="s">
        <v>119</v>
      </c>
      <c r="Y160" s="76"/>
      <c r="Z160" s="76"/>
      <c r="AA160" s="82"/>
      <c r="AB160" s="1"/>
      <c r="AC160" s="1"/>
      <c r="AD160" s="1"/>
      <c r="AE160" s="1"/>
      <c r="AF160" s="1"/>
      <c r="AG160" s="1"/>
      <c r="AH160" s="1"/>
      <c r="AI160" s="1"/>
      <c r="AJ160" s="1"/>
    </row>
    <row r="161" spans="1:36" ht="14.4" hidden="1">
      <c r="A161" s="1"/>
      <c r="B161" s="493"/>
      <c r="C161" s="491" t="s">
        <v>89</v>
      </c>
      <c r="D161" s="411"/>
      <c r="E161" s="411"/>
      <c r="F161" s="411"/>
      <c r="G161" s="411"/>
      <c r="H161" s="411"/>
      <c r="I161" s="411"/>
      <c r="J161" s="411"/>
      <c r="K161" s="411"/>
      <c r="L161" s="411"/>
      <c r="M161" s="411"/>
      <c r="N161" s="411"/>
      <c r="O161" s="412"/>
      <c r="P161" s="400">
        <v>5</v>
      </c>
      <c r="Q161" s="401"/>
      <c r="R161" s="441">
        <v>1</v>
      </c>
      <c r="S161" s="442"/>
      <c r="T161" s="23" t="s">
        <v>94</v>
      </c>
      <c r="U161" s="21"/>
      <c r="V161" s="21"/>
      <c r="W161" s="100"/>
      <c r="X161" s="21" t="s">
        <v>120</v>
      </c>
      <c r="Y161" s="21"/>
      <c r="Z161" s="21"/>
      <c r="AA161" s="81"/>
      <c r="AB161" s="1"/>
      <c r="AC161" s="1"/>
      <c r="AD161" s="1"/>
      <c r="AE161" s="1"/>
      <c r="AF161" s="1"/>
      <c r="AG161" s="1"/>
      <c r="AH161" s="1"/>
      <c r="AI161" s="1"/>
      <c r="AJ161" s="1"/>
    </row>
    <row r="162" spans="1:36" ht="15" hidden="1" thickBot="1">
      <c r="A162" s="1"/>
      <c r="B162" s="494"/>
      <c r="C162" s="502" t="s">
        <v>98</v>
      </c>
      <c r="D162" s="503"/>
      <c r="E162" s="503"/>
      <c r="F162" s="503"/>
      <c r="G162" s="503"/>
      <c r="H162" s="503"/>
      <c r="I162" s="503"/>
      <c r="J162" s="503"/>
      <c r="K162" s="503"/>
      <c r="L162" s="503"/>
      <c r="M162" s="503"/>
      <c r="N162" s="503"/>
      <c r="O162" s="504"/>
      <c r="P162" s="509">
        <v>1</v>
      </c>
      <c r="Q162" s="510"/>
      <c r="R162" s="505">
        <v>2000</v>
      </c>
      <c r="S162" s="506"/>
      <c r="T162" s="83" t="s">
        <v>97</v>
      </c>
      <c r="U162" s="84"/>
      <c r="V162" s="84"/>
      <c r="W162" s="102"/>
      <c r="X162" s="84" t="s">
        <v>97</v>
      </c>
      <c r="Y162" s="84"/>
      <c r="Z162" s="84"/>
      <c r="AA162" s="85"/>
      <c r="AB162" s="1"/>
      <c r="AC162" s="1"/>
      <c r="AD162" s="1"/>
      <c r="AE162" s="1"/>
      <c r="AF162" s="1"/>
      <c r="AG162" s="1"/>
      <c r="AH162" s="1"/>
      <c r="AI162" s="1"/>
      <c r="AJ162" s="1"/>
    </row>
  </sheetData>
  <sheetProtection algorithmName="SHA-512" hashValue="Xm0UVf8vc4eXv7Eb+kJeYDFjVmxwBDbWrZhS6nDU48n79Hp7OKsENH7c4ok7GaXMQ66x7cmNqfuHBFhc2cN9Gg==" saltValue="+0b0Dr72ccHNNlj4fPbDLg==" spinCount="100000" sheet="1" selectLockedCells="1"/>
  <mergeCells count="405">
    <mergeCell ref="B1:AC1"/>
    <mergeCell ref="B5:AC5"/>
    <mergeCell ref="AB7:AC7"/>
    <mergeCell ref="AB11:AC11"/>
    <mergeCell ref="Y11:AA11"/>
    <mergeCell ref="V11:X11"/>
    <mergeCell ref="T11:U11"/>
    <mergeCell ref="AB21:AC21"/>
    <mergeCell ref="AB24:AC24"/>
    <mergeCell ref="T16:U16"/>
    <mergeCell ref="C12:M12"/>
    <mergeCell ref="Y18:AA18"/>
    <mergeCell ref="Y21:AA21"/>
    <mergeCell ref="Y24:AA24"/>
    <mergeCell ref="T21:U21"/>
    <mergeCell ref="AB46:AC46"/>
    <mergeCell ref="AB44:AC44"/>
    <mergeCell ref="AB43:AC43"/>
    <mergeCell ref="AB40:AC40"/>
    <mergeCell ref="B43:M44"/>
    <mergeCell ref="AB45:AC45"/>
    <mergeCell ref="P3:AC3"/>
    <mergeCell ref="B3:O3"/>
    <mergeCell ref="F6:L6"/>
    <mergeCell ref="V6:W6"/>
    <mergeCell ref="V7:W7"/>
    <mergeCell ref="K7:L7"/>
    <mergeCell ref="N11:S11"/>
    <mergeCell ref="AB25:AC25"/>
    <mergeCell ref="B46:AA46"/>
    <mergeCell ref="K8:L8"/>
    <mergeCell ref="V8:W8"/>
    <mergeCell ref="AB8:AC8"/>
    <mergeCell ref="V36:AA37"/>
    <mergeCell ref="AB36:AC37"/>
    <mergeCell ref="Y25:AA25"/>
    <mergeCell ref="Y30:AA30"/>
    <mergeCell ref="T18:U18"/>
    <mergeCell ref="C24:M24"/>
    <mergeCell ref="C25:M25"/>
    <mergeCell ref="V30:X30"/>
    <mergeCell ref="B10:AC10"/>
    <mergeCell ref="B34:AC34"/>
    <mergeCell ref="T12:U12"/>
    <mergeCell ref="Y12:AA12"/>
    <mergeCell ref="AB12:AC12"/>
    <mergeCell ref="Y15:AA15"/>
    <mergeCell ref="T17:U17"/>
    <mergeCell ref="Y16:AA16"/>
    <mergeCell ref="Y17:AA17"/>
    <mergeCell ref="T15:U15"/>
    <mergeCell ref="T19:U19"/>
    <mergeCell ref="Y19:AA19"/>
    <mergeCell ref="C21:M21"/>
    <mergeCell ref="T24:U24"/>
    <mergeCell ref="B25:B30"/>
    <mergeCell ref="C30:M30"/>
    <mergeCell ref="T30:U30"/>
    <mergeCell ref="T25:U25"/>
    <mergeCell ref="T36:U36"/>
    <mergeCell ref="Y35:AA35"/>
    <mergeCell ref="T37:U37"/>
    <mergeCell ref="C22:M22"/>
    <mergeCell ref="T22:U22"/>
    <mergeCell ref="Y22:AA22"/>
    <mergeCell ref="B12:B24"/>
    <mergeCell ref="B61:AC61"/>
    <mergeCell ref="T68:U68"/>
    <mergeCell ref="T66:U66"/>
    <mergeCell ref="C66:M66"/>
    <mergeCell ref="C26:M26"/>
    <mergeCell ref="T26:U26"/>
    <mergeCell ref="Y26:AA26"/>
    <mergeCell ref="AB26:AC26"/>
    <mergeCell ref="B59:AC59"/>
    <mergeCell ref="C31:AC31"/>
    <mergeCell ref="AB32:AC32"/>
    <mergeCell ref="AB30:AC30"/>
    <mergeCell ref="AB39:AC39"/>
    <mergeCell ref="AB35:AC35"/>
    <mergeCell ref="AC54:AH54"/>
    <mergeCell ref="C65:M65"/>
    <mergeCell ref="T65:U65"/>
    <mergeCell ref="Y65:AA65"/>
    <mergeCell ref="AB65:AC65"/>
    <mergeCell ref="Y41:Z41"/>
    <mergeCell ref="AB41:AC41"/>
    <mergeCell ref="P41:Q41"/>
    <mergeCell ref="M41:N41"/>
    <mergeCell ref="B58:AC58"/>
    <mergeCell ref="Y66:AA66"/>
    <mergeCell ref="AB66:AC66"/>
    <mergeCell ref="C68:M68"/>
    <mergeCell ref="Y68:AA68"/>
    <mergeCell ref="AB68:AC68"/>
    <mergeCell ref="C63:M63"/>
    <mergeCell ref="T63:U63"/>
    <mergeCell ref="Y63:AA63"/>
    <mergeCell ref="AB63:AC63"/>
    <mergeCell ref="C64:M64"/>
    <mergeCell ref="T64:U64"/>
    <mergeCell ref="Y64:AA64"/>
    <mergeCell ref="AB64:AC64"/>
    <mergeCell ref="T72:U72"/>
    <mergeCell ref="Y72:AA72"/>
    <mergeCell ref="AB72:AC72"/>
    <mergeCell ref="T74:U74"/>
    <mergeCell ref="Y74:AA74"/>
    <mergeCell ref="AB74:AC74"/>
    <mergeCell ref="C69:M69"/>
    <mergeCell ref="T69:U69"/>
    <mergeCell ref="Y69:AA69"/>
    <mergeCell ref="AB69:AC69"/>
    <mergeCell ref="T70:U70"/>
    <mergeCell ref="Y70:AA70"/>
    <mergeCell ref="AB70:AC70"/>
    <mergeCell ref="AB81:AC81"/>
    <mergeCell ref="T76:U76"/>
    <mergeCell ref="Y76:AA76"/>
    <mergeCell ref="AB76:AC76"/>
    <mergeCell ref="T78:U78"/>
    <mergeCell ref="Y78:AA78"/>
    <mergeCell ref="AB78:AC78"/>
    <mergeCell ref="C78:M79"/>
    <mergeCell ref="Y79:AA79"/>
    <mergeCell ref="AB79:AC79"/>
    <mergeCell ref="B31:B32"/>
    <mergeCell ref="B60:AC60"/>
    <mergeCell ref="T77:U77"/>
    <mergeCell ref="T79:U79"/>
    <mergeCell ref="T75:U75"/>
    <mergeCell ref="T73:U73"/>
    <mergeCell ref="T71:U71"/>
    <mergeCell ref="Y71:AA71"/>
    <mergeCell ref="AB71:AC71"/>
    <mergeCell ref="C70:M71"/>
    <mergeCell ref="B63:B66"/>
    <mergeCell ref="B68:B82"/>
    <mergeCell ref="C72:M73"/>
    <mergeCell ref="Y73:AA73"/>
    <mergeCell ref="AB73:AC73"/>
    <mergeCell ref="C74:M75"/>
    <mergeCell ref="Y75:AA75"/>
    <mergeCell ref="AB75:AC75"/>
    <mergeCell ref="C76:M77"/>
    <mergeCell ref="Y77:AA77"/>
    <mergeCell ref="AB77:AC77"/>
    <mergeCell ref="C82:M82"/>
    <mergeCell ref="T82:U82"/>
    <mergeCell ref="Y82:AA82"/>
    <mergeCell ref="AB22:AC22"/>
    <mergeCell ref="C23:M23"/>
    <mergeCell ref="T23:U23"/>
    <mergeCell ref="AB23:AC23"/>
    <mergeCell ref="C27:M27"/>
    <mergeCell ref="C28:M28"/>
    <mergeCell ref="C29:M29"/>
    <mergeCell ref="AB27:AC27"/>
    <mergeCell ref="AB28:AC28"/>
    <mergeCell ref="AB29:AC29"/>
    <mergeCell ref="T27:U27"/>
    <mergeCell ref="T28:U28"/>
    <mergeCell ref="T29:U29"/>
    <mergeCell ref="C48:AC48"/>
    <mergeCell ref="C52:AC52"/>
    <mergeCell ref="C51:AC51"/>
    <mergeCell ref="C50:AC50"/>
    <mergeCell ref="C49:AC49"/>
    <mergeCell ref="C102:O102"/>
    <mergeCell ref="C103:O103"/>
    <mergeCell ref="P103:Q103"/>
    <mergeCell ref="R103:S103"/>
    <mergeCell ref="R102:S102"/>
    <mergeCell ref="P102:Q102"/>
    <mergeCell ref="N89:N92"/>
    <mergeCell ref="J90:K90"/>
    <mergeCell ref="J89:K89"/>
    <mergeCell ref="H90:I90"/>
    <mergeCell ref="AB84:AC84"/>
    <mergeCell ref="AB82:AC82"/>
    <mergeCell ref="C80:M80"/>
    <mergeCell ref="T80:U80"/>
    <mergeCell ref="Y80:AA80"/>
    <mergeCell ref="AB80:AC80"/>
    <mergeCell ref="C81:M81"/>
    <mergeCell ref="T81:U81"/>
    <mergeCell ref="Y81:AA81"/>
    <mergeCell ref="AH143:AI143"/>
    <mergeCell ref="B142:B145"/>
    <mergeCell ref="C139:O139"/>
    <mergeCell ref="P139:Q139"/>
    <mergeCell ref="AH145:AI145"/>
    <mergeCell ref="AH144:AI144"/>
    <mergeCell ref="C142:O142"/>
    <mergeCell ref="P142:Q142"/>
    <mergeCell ref="R142:S142"/>
    <mergeCell ref="T142:U142"/>
    <mergeCell ref="V142:W142"/>
    <mergeCell ref="X142:Y142"/>
    <mergeCell ref="AH142:AI142"/>
    <mergeCell ref="C143:O143"/>
    <mergeCell ref="P143:Q143"/>
    <mergeCell ref="R143:S143"/>
    <mergeCell ref="T143:U143"/>
    <mergeCell ref="V143:W143"/>
    <mergeCell ref="X143:Y143"/>
    <mergeCell ref="T145:U145"/>
    <mergeCell ref="V145:W145"/>
    <mergeCell ref="X145:Y145"/>
    <mergeCell ref="V141:W141"/>
    <mergeCell ref="X141:Y141"/>
    <mergeCell ref="P161:Q161"/>
    <mergeCell ref="R162:S162"/>
    <mergeCell ref="V144:W144"/>
    <mergeCell ref="X144:Y144"/>
    <mergeCell ref="R160:S160"/>
    <mergeCell ref="R161:S161"/>
    <mergeCell ref="R141:S141"/>
    <mergeCell ref="T141:U141"/>
    <mergeCell ref="R150:S150"/>
    <mergeCell ref="P162:Q162"/>
    <mergeCell ref="P150:Q150"/>
    <mergeCell ref="R157:S157"/>
    <mergeCell ref="P159:Q159"/>
    <mergeCell ref="R159:S159"/>
    <mergeCell ref="R151:S151"/>
    <mergeCell ref="R152:S152"/>
    <mergeCell ref="R154:S154"/>
    <mergeCell ref="R156:S156"/>
    <mergeCell ref="B148:B162"/>
    <mergeCell ref="C148:O148"/>
    <mergeCell ref="P148:Q148"/>
    <mergeCell ref="R148:S148"/>
    <mergeCell ref="C149:O149"/>
    <mergeCell ref="R149:S149"/>
    <mergeCell ref="C152:O152"/>
    <mergeCell ref="C156:O156"/>
    <mergeCell ref="C161:O161"/>
    <mergeCell ref="C162:O162"/>
    <mergeCell ref="P153:Q153"/>
    <mergeCell ref="R153:S153"/>
    <mergeCell ref="P155:Q155"/>
    <mergeCell ref="R155:S155"/>
    <mergeCell ref="P157:Q157"/>
    <mergeCell ref="P149:Q149"/>
    <mergeCell ref="R158:S158"/>
    <mergeCell ref="C160:O160"/>
    <mergeCell ref="C150:O150"/>
    <mergeCell ref="C154:O154"/>
    <mergeCell ref="C158:O158"/>
    <mergeCell ref="P151:Q151"/>
    <mergeCell ref="P152:Q152"/>
    <mergeCell ref="P154:Q154"/>
    <mergeCell ref="P156:Q156"/>
    <mergeCell ref="P160:Q160"/>
    <mergeCell ref="P158:Q158"/>
    <mergeCell ref="T124:U124"/>
    <mergeCell ref="C144:O144"/>
    <mergeCell ref="P144:Q144"/>
    <mergeCell ref="R144:S144"/>
    <mergeCell ref="T144:U144"/>
    <mergeCell ref="C129:M129"/>
    <mergeCell ref="C145:O145"/>
    <mergeCell ref="P145:Q145"/>
    <mergeCell ref="R145:S145"/>
    <mergeCell ref="V124:W124"/>
    <mergeCell ref="P123:Q123"/>
    <mergeCell ref="R123:S123"/>
    <mergeCell ref="T123:U123"/>
    <mergeCell ref="V123:W123"/>
    <mergeCell ref="R109:S109"/>
    <mergeCell ref="P109:Q109"/>
    <mergeCell ref="V121:W121"/>
    <mergeCell ref="P122:Q122"/>
    <mergeCell ref="R122:S122"/>
    <mergeCell ref="T122:U122"/>
    <mergeCell ref="V122:W122"/>
    <mergeCell ref="V119:W119"/>
    <mergeCell ref="T119:U119"/>
    <mergeCell ref="R119:S119"/>
    <mergeCell ref="P119:Q119"/>
    <mergeCell ref="P120:Q120"/>
    <mergeCell ref="R120:S120"/>
    <mergeCell ref="T120:U120"/>
    <mergeCell ref="V120:W120"/>
    <mergeCell ref="P110:Q110"/>
    <mergeCell ref="P121:Q121"/>
    <mergeCell ref="P124:Q124"/>
    <mergeCell ref="R124:S124"/>
    <mergeCell ref="R121:S121"/>
    <mergeCell ref="T121:U121"/>
    <mergeCell ref="V96:W96"/>
    <mergeCell ref="P108:Q108"/>
    <mergeCell ref="P105:Q105"/>
    <mergeCell ref="P104:Q104"/>
    <mergeCell ref="J96:K96"/>
    <mergeCell ref="C106:O106"/>
    <mergeCell ref="P106:Q106"/>
    <mergeCell ref="N93:N96"/>
    <mergeCell ref="R101:S101"/>
    <mergeCell ref="R100:S100"/>
    <mergeCell ref="R106:S106"/>
    <mergeCell ref="C107:O107"/>
    <mergeCell ref="P107:Q107"/>
    <mergeCell ref="R107:S107"/>
    <mergeCell ref="C116:O116"/>
    <mergeCell ref="P116:Q116"/>
    <mergeCell ref="R110:S110"/>
    <mergeCell ref="H89:I89"/>
    <mergeCell ref="H94:I94"/>
    <mergeCell ref="H93:I93"/>
    <mergeCell ref="H92:I92"/>
    <mergeCell ref="H91:I91"/>
    <mergeCell ref="J91:K91"/>
    <mergeCell ref="J94:K94"/>
    <mergeCell ref="H96:I96"/>
    <mergeCell ref="H95:I95"/>
    <mergeCell ref="B114:B116"/>
    <mergeCell ref="C114:O114"/>
    <mergeCell ref="P114:Q114"/>
    <mergeCell ref="V94:W94"/>
    <mergeCell ref="V93:W93"/>
    <mergeCell ref="V92:W92"/>
    <mergeCell ref="V95:W95"/>
    <mergeCell ref="B105:B110"/>
    <mergeCell ref="B100:B104"/>
    <mergeCell ref="B89:B92"/>
    <mergeCell ref="B93:B96"/>
    <mergeCell ref="J95:K95"/>
    <mergeCell ref="R108:S108"/>
    <mergeCell ref="R105:S105"/>
    <mergeCell ref="R104:S104"/>
    <mergeCell ref="V89:W89"/>
    <mergeCell ref="T96:U96"/>
    <mergeCell ref="T95:U95"/>
    <mergeCell ref="T94:U94"/>
    <mergeCell ref="T93:U93"/>
    <mergeCell ref="T92:U92"/>
    <mergeCell ref="T91:U91"/>
    <mergeCell ref="V91:W91"/>
    <mergeCell ref="V90:W90"/>
    <mergeCell ref="C133:M133"/>
    <mergeCell ref="C131:M131"/>
    <mergeCell ref="C132:M132"/>
    <mergeCell ref="C130:M130"/>
    <mergeCell ref="C128:M128"/>
    <mergeCell ref="N130:O130"/>
    <mergeCell ref="J93:K93"/>
    <mergeCell ref="J92:K92"/>
    <mergeCell ref="P101:Q101"/>
    <mergeCell ref="P100:Q100"/>
    <mergeCell ref="C110:O110"/>
    <mergeCell ref="C109:O109"/>
    <mergeCell ref="C108:O108"/>
    <mergeCell ref="C105:O105"/>
    <mergeCell ref="C104:O104"/>
    <mergeCell ref="C101:O101"/>
    <mergeCell ref="C100:O100"/>
    <mergeCell ref="X92:Y92"/>
    <mergeCell ref="X91:Y91"/>
    <mergeCell ref="X90:Y90"/>
    <mergeCell ref="X89:Y89"/>
    <mergeCell ref="L96:M96"/>
    <mergeCell ref="L95:M95"/>
    <mergeCell ref="L94:M94"/>
    <mergeCell ref="L93:M93"/>
    <mergeCell ref="L92:M92"/>
    <mergeCell ref="L91:M91"/>
    <mergeCell ref="L90:M90"/>
    <mergeCell ref="L89:M89"/>
    <mergeCell ref="T90:U90"/>
    <mergeCell ref="T89:U89"/>
    <mergeCell ref="AB106:AC106"/>
    <mergeCell ref="AB105:AC105"/>
    <mergeCell ref="AB104:AC104"/>
    <mergeCell ref="AB103:AC103"/>
    <mergeCell ref="AB102:AC102"/>
    <mergeCell ref="X96:Y96"/>
    <mergeCell ref="X95:Y95"/>
    <mergeCell ref="X94:Y94"/>
    <mergeCell ref="X93:Y93"/>
    <mergeCell ref="AB101:AC101"/>
    <mergeCell ref="AB100:AC100"/>
    <mergeCell ref="P115:Q115"/>
    <mergeCell ref="X123:Y123"/>
    <mergeCell ref="X122:Y122"/>
    <mergeCell ref="X121:Y121"/>
    <mergeCell ref="X120:Y120"/>
    <mergeCell ref="N133:Q133"/>
    <mergeCell ref="N132:Q132"/>
    <mergeCell ref="N131:Q131"/>
    <mergeCell ref="N128:Q128"/>
    <mergeCell ref="P129:Q129"/>
    <mergeCell ref="N129:O129"/>
    <mergeCell ref="T129:U129"/>
    <mergeCell ref="R129:S129"/>
    <mergeCell ref="R133:U133"/>
    <mergeCell ref="R132:U132"/>
    <mergeCell ref="R130:U130"/>
    <mergeCell ref="R128:U128"/>
    <mergeCell ref="R131:U131"/>
    <mergeCell ref="AB110:AC110"/>
    <mergeCell ref="AB109:AC109"/>
    <mergeCell ref="AB108:AC108"/>
    <mergeCell ref="AB107:AC107"/>
  </mergeCells>
  <phoneticPr fontId="12" type="noConversion"/>
  <conditionalFormatting sqref="T12:T13 T15:T19 T21:T30 T32 T63:T82">
    <cfRule type="expression" dxfId="4" priority="12">
      <formula>#REF!&gt;0</formula>
    </cfRule>
  </conditionalFormatting>
  <conditionalFormatting sqref="Y19:Z19">
    <cfRule type="expression" dxfId="3" priority="7">
      <formula>#REF!&gt;0</formula>
    </cfRule>
  </conditionalFormatting>
  <conditionalFormatting sqref="AB32:AC32">
    <cfRule type="cellIs" dxfId="2" priority="1" operator="greaterThan">
      <formula>5</formula>
    </cfRule>
  </conditionalFormatting>
  <conditionalFormatting sqref="AB36:AC37">
    <cfRule type="expression" dxfId="1" priority="2">
      <formula>AND($T$12&lt;&gt;"",$T$19&lt;=0)</formula>
    </cfRule>
    <cfRule type="expression" dxfId="0" priority="3">
      <formula>AND($T$12="",$T$19&gt;0)</formula>
    </cfRule>
  </conditionalFormatting>
  <dataValidations count="4">
    <dataValidation type="list" allowBlank="1" showInputMessage="1" showErrorMessage="1" promptTitle="bitte auswählen" sqref="F7:F8" xr:uid="{3BEFFD2F-3A14-4138-A620-C0B01C7165F2}">
      <formula1>lstZentalität</formula1>
    </dataValidation>
    <dataValidation type="list" allowBlank="1" showInputMessage="1" showErrorMessage="1" prompt="bitte auwählen" sqref="AF6" xr:uid="{02834122-2DA3-485A-93E5-D85D8E12DB9A}">
      <formula1>lstZentalität</formula1>
    </dataValidation>
    <dataValidation type="list" allowBlank="1" showInputMessage="1" showErrorMessage="1" prompt="bitte auswählen..." sqref="F6:L6" xr:uid="{571F33F4-9650-4AC5-B951-5851975C3557}">
      <formula1>lstZentalität</formula1>
    </dataValidation>
    <dataValidation type="list" allowBlank="1" showInputMessage="1" showErrorMessage="1" prompt="bitte auswählen..." sqref="V6:W6" xr:uid="{164B498D-3DAE-4843-B8EA-71ED8B6B3071}">
      <formula1>lstQualitätÖV</formula1>
    </dataValidation>
  </dataValidations>
  <pageMargins left="0.70866141732283472" right="0.39370078740157483" top="0.43307086614173229" bottom="0.43307086614173229" header="0.31496062992125984" footer="0.31496062992125984"/>
  <pageSetup paperSize="9" scale="73" fitToHeight="0" orientation="portrait" r:id="rId1"/>
  <headerFooter>
    <oddFooter>&amp;RStand: 29.04.2026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Formular</vt:lpstr>
      <vt:lpstr>Formular!Druckbereich</vt:lpstr>
      <vt:lpstr>lstQualitätÖV</vt:lpstr>
      <vt:lpstr>lstZentalität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Gruber</dc:creator>
  <cp:lastModifiedBy>Gruber Michael</cp:lastModifiedBy>
  <cp:lastPrinted>2026-04-29T14:32:01Z</cp:lastPrinted>
  <dcterms:created xsi:type="dcterms:W3CDTF">2025-11-19T20:58:41Z</dcterms:created>
  <dcterms:modified xsi:type="dcterms:W3CDTF">2026-04-29T14:35:35Z</dcterms:modified>
</cp:coreProperties>
</file>